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Документы Ермолина Анна Николаевна\Размещение на сайте\2026 год\март\02.03.2026\решение от 27.02.2026 № 481\"/>
    </mc:Choice>
  </mc:AlternateContent>
  <xr:revisionPtr revIDLastSave="0" documentId="13_ncr:1_{94404A0F-7CD7-487B-9460-7F7ACEB5451A}" xr6:coauthVersionLast="47" xr6:coauthVersionMax="47" xr10:uidLastSave="{00000000-0000-0000-0000-000000000000}"/>
  <bookViews>
    <workbookView xWindow="-120" yWindow="-120" windowWidth="29040" windowHeight="15840" xr2:uid="{F2E8A998-3B3F-4CFB-AF4D-BFD0F44A0750}"/>
  </bookViews>
  <sheets>
    <sheet name="ведомственная" sheetId="1" r:id="rId1"/>
  </sheets>
  <definedNames>
    <definedName name="_xlnm._FilterDatabase" localSheetId="0" hidden="1">ведомственная!$B$8:$F$980</definedName>
    <definedName name="_xlnm.Print_Area" localSheetId="0">ведомственная!$A$1:$G$980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79" i="1" l="1"/>
  <c r="G978" i="1" s="1"/>
  <c r="G977" i="1"/>
  <c r="G975" i="1" s="1"/>
  <c r="G971" i="1"/>
  <c r="G969" i="1"/>
  <c r="G968" i="1"/>
  <c r="G967" i="1" s="1"/>
  <c r="G965" i="1"/>
  <c r="G960" i="1"/>
  <c r="G959" i="1" s="1"/>
  <c r="G958" i="1" s="1"/>
  <c r="G957" i="1" s="1"/>
  <c r="G954" i="1"/>
  <c r="G953" i="1" s="1"/>
  <c r="G952" i="1" s="1"/>
  <c r="G951" i="1" s="1"/>
  <c r="G947" i="1"/>
  <c r="G946" i="1" s="1"/>
  <c r="G945" i="1" s="1"/>
  <c r="G944" i="1" s="1"/>
  <c r="G943" i="1" s="1"/>
  <c r="G942" i="1" s="1"/>
  <c r="G939" i="1"/>
  <c r="G938" i="1" s="1"/>
  <c r="G937" i="1" s="1"/>
  <c r="G936" i="1" s="1"/>
  <c r="G933" i="1"/>
  <c r="G932" i="1" s="1"/>
  <c r="G931" i="1" s="1"/>
  <c r="G929" i="1"/>
  <c r="G928" i="1" s="1"/>
  <c r="G927" i="1"/>
  <c r="G926" i="1" s="1"/>
  <c r="G925" i="1" s="1"/>
  <c r="G922" i="1"/>
  <c r="G920" i="1"/>
  <c r="G918" i="1"/>
  <c r="G915" i="1"/>
  <c r="G914" i="1" s="1"/>
  <c r="G911" i="1"/>
  <c r="G910" i="1" s="1"/>
  <c r="G909" i="1" s="1"/>
  <c r="G907" i="1"/>
  <c r="G906" i="1" s="1"/>
  <c r="G905" i="1" s="1"/>
  <c r="G904" i="1" s="1"/>
  <c r="G903" i="1" s="1"/>
  <c r="G902" i="1"/>
  <c r="G901" i="1" s="1"/>
  <c r="G900" i="1" s="1"/>
  <c r="G899" i="1" s="1"/>
  <c r="G897" i="1"/>
  <c r="G895" i="1"/>
  <c r="G894" i="1" s="1"/>
  <c r="G893" i="1" s="1"/>
  <c r="G888" i="1"/>
  <c r="G887" i="1" s="1"/>
  <c r="G885" i="1"/>
  <c r="G884" i="1" s="1"/>
  <c r="G880" i="1"/>
  <c r="G879" i="1" s="1"/>
  <c r="G878" i="1" s="1"/>
  <c r="G877" i="1" s="1"/>
  <c r="G876" i="1" s="1"/>
  <c r="G875" i="1" s="1"/>
  <c r="G874" i="1" s="1"/>
  <c r="G871" i="1"/>
  <c r="G870" i="1" s="1"/>
  <c r="G869" i="1" s="1"/>
  <c r="G868" i="1" s="1"/>
  <c r="G867" i="1" s="1"/>
  <c r="G865" i="1"/>
  <c r="G863" i="1"/>
  <c r="G859" i="1"/>
  <c r="G858" i="1" s="1"/>
  <c r="G857" i="1" s="1"/>
  <c r="G852" i="1"/>
  <c r="G851" i="1" s="1"/>
  <c r="G850" i="1" s="1"/>
  <c r="G849" i="1" s="1"/>
  <c r="G848" i="1" s="1"/>
  <c r="G846" i="1"/>
  <c r="G844" i="1"/>
  <c r="G842" i="1" s="1"/>
  <c r="G843" i="1"/>
  <c r="G835" i="1"/>
  <c r="G834" i="1" s="1"/>
  <c r="G833" i="1" s="1"/>
  <c r="G832" i="1" s="1"/>
  <c r="G831" i="1" s="1"/>
  <c r="G830" i="1" s="1"/>
  <c r="G828" i="1"/>
  <c r="G827" i="1"/>
  <c r="G826" i="1" s="1"/>
  <c r="G825" i="1" s="1"/>
  <c r="G823" i="1"/>
  <c r="G822" i="1" s="1"/>
  <c r="G821" i="1" s="1"/>
  <c r="G820" i="1" s="1"/>
  <c r="G819" i="1" s="1"/>
  <c r="G818" i="1" s="1"/>
  <c r="G816" i="1"/>
  <c r="G815" i="1"/>
  <c r="G814" i="1" s="1"/>
  <c r="G813" i="1"/>
  <c r="G812" i="1" s="1"/>
  <c r="G811" i="1" s="1"/>
  <c r="G810" i="1" s="1"/>
  <c r="G809" i="1" s="1"/>
  <c r="G807" i="1"/>
  <c r="G804" i="1" s="1"/>
  <c r="G803" i="1" s="1"/>
  <c r="G805" i="1"/>
  <c r="G801" i="1"/>
  <c r="G799" i="1"/>
  <c r="G793" i="1"/>
  <c r="G792" i="1" s="1"/>
  <c r="G791" i="1" s="1"/>
  <c r="G790" i="1" s="1"/>
  <c r="G789" i="1" s="1"/>
  <c r="G787" i="1"/>
  <c r="G785" i="1" s="1"/>
  <c r="G784" i="1" s="1"/>
  <c r="G783" i="1" s="1"/>
  <c r="G782" i="1" s="1"/>
  <c r="G781" i="1" s="1"/>
  <c r="G780" i="1" s="1"/>
  <c r="G778" i="1"/>
  <c r="G777" i="1"/>
  <c r="G776" i="1" s="1"/>
  <c r="G775" i="1" s="1"/>
  <c r="G774" i="1" s="1"/>
  <c r="G772" i="1"/>
  <c r="G770" i="1"/>
  <c r="G769" i="1" s="1"/>
  <c r="G768" i="1" s="1"/>
  <c r="G767" i="1" s="1"/>
  <c r="G765" i="1"/>
  <c r="G764" i="1" s="1"/>
  <c r="G763" i="1" s="1"/>
  <c r="G762" i="1" s="1"/>
  <c r="G760" i="1"/>
  <c r="G759" i="1" s="1"/>
  <c r="G758" i="1" s="1"/>
  <c r="G757" i="1" s="1"/>
  <c r="G753" i="1"/>
  <c r="G752" i="1" s="1"/>
  <c r="G751" i="1" s="1"/>
  <c r="G750" i="1"/>
  <c r="G749" i="1" s="1"/>
  <c r="G748" i="1" s="1"/>
  <c r="G747" i="1" s="1"/>
  <c r="G743" i="1"/>
  <c r="G742" i="1" s="1"/>
  <c r="G741" i="1" s="1"/>
  <c r="G740" i="1" s="1"/>
  <c r="G739" i="1" s="1"/>
  <c r="G737" i="1"/>
  <c r="G736" i="1"/>
  <c r="G735" i="1" s="1"/>
  <c r="G732" i="1"/>
  <c r="G730" i="1"/>
  <c r="G728" i="1"/>
  <c r="G727" i="1"/>
  <c r="G726" i="1" s="1"/>
  <c r="G724" i="1"/>
  <c r="G722" i="1"/>
  <c r="G717" i="1"/>
  <c r="G716" i="1" s="1"/>
  <c r="G715" i="1"/>
  <c r="G714" i="1" s="1"/>
  <c r="G712" i="1"/>
  <c r="G710" i="1"/>
  <c r="G709" i="1"/>
  <c r="G708" i="1" s="1"/>
  <c r="G707" i="1"/>
  <c r="G706" i="1"/>
  <c r="G705" i="1"/>
  <c r="G704" i="1"/>
  <c r="G702" i="1"/>
  <c r="G701" i="1" s="1"/>
  <c r="G699" i="1"/>
  <c r="G697" i="1"/>
  <c r="G696" i="1" s="1"/>
  <c r="G692" i="1"/>
  <c r="G691" i="1" s="1"/>
  <c r="G689" i="1"/>
  <c r="G687" i="1"/>
  <c r="G684" i="1"/>
  <c r="G683" i="1"/>
  <c r="G681" i="1"/>
  <c r="G679" i="1"/>
  <c r="G677" i="1"/>
  <c r="G675" i="1"/>
  <c r="G673" i="1"/>
  <c r="G667" i="1"/>
  <c r="G666" i="1"/>
  <c r="G665" i="1" s="1"/>
  <c r="G664" i="1" s="1"/>
  <c r="G663" i="1"/>
  <c r="G662" i="1" s="1"/>
  <c r="G661" i="1"/>
  <c r="G660" i="1" s="1"/>
  <c r="G657" i="1"/>
  <c r="G654" i="1"/>
  <c r="G652" i="1"/>
  <c r="G649" i="1"/>
  <c r="G646" i="1"/>
  <c r="G643" i="1"/>
  <c r="G640" i="1"/>
  <c r="G636" i="1"/>
  <c r="G635" i="1"/>
  <c r="G634" i="1" s="1"/>
  <c r="G633" i="1" s="1"/>
  <c r="G630" i="1"/>
  <c r="G629" i="1" s="1"/>
  <c r="G627" i="1"/>
  <c r="G626" i="1"/>
  <c r="G625" i="1" s="1"/>
  <c r="G622" i="1"/>
  <c r="G620" i="1"/>
  <c r="G619" i="1" s="1"/>
  <c r="G617" i="1"/>
  <c r="G615" i="1"/>
  <c r="G614" i="1"/>
  <c r="G613" i="1" s="1"/>
  <c r="G611" i="1"/>
  <c r="G607" i="1"/>
  <c r="G606" i="1" s="1"/>
  <c r="G605" i="1" s="1"/>
  <c r="G604" i="1" s="1"/>
  <c r="G602" i="1"/>
  <c r="G601" i="1" s="1"/>
  <c r="G600" i="1" s="1"/>
  <c r="G599" i="1" s="1"/>
  <c r="G598" i="1" s="1"/>
  <c r="G597" i="1"/>
  <c r="G593" i="1"/>
  <c r="G592" i="1" s="1"/>
  <c r="G590" i="1"/>
  <c r="G589" i="1" s="1"/>
  <c r="G587" i="1"/>
  <c r="G586" i="1" s="1"/>
  <c r="G585" i="1"/>
  <c r="G584" i="1"/>
  <c r="G583" i="1" s="1"/>
  <c r="G582" i="1" s="1"/>
  <c r="G577" i="1"/>
  <c r="G576" i="1" s="1"/>
  <c r="G575" i="1" s="1"/>
  <c r="G574" i="1" s="1"/>
  <c r="G572" i="1"/>
  <c r="G571" i="1" s="1"/>
  <c r="G569" i="1"/>
  <c r="G568" i="1" s="1"/>
  <c r="G567" i="1" s="1"/>
  <c r="G566" i="1"/>
  <c r="G565" i="1"/>
  <c r="G564" i="1"/>
  <c r="G563" i="1" s="1"/>
  <c r="G558" i="1"/>
  <c r="G556" i="1"/>
  <c r="G554" i="1" s="1"/>
  <c r="G553" i="1"/>
  <c r="G552" i="1" s="1"/>
  <c r="G548" i="1"/>
  <c r="G546" i="1"/>
  <c r="G545" i="1"/>
  <c r="G544" i="1" s="1"/>
  <c r="G540" i="1"/>
  <c r="G538" i="1"/>
  <c r="G536" i="1"/>
  <c r="G534" i="1"/>
  <c r="G532" i="1"/>
  <c r="G530" i="1"/>
  <c r="G525" i="1"/>
  <c r="G524" i="1" s="1"/>
  <c r="G523" i="1" s="1"/>
  <c r="G520" i="1"/>
  <c r="G519" i="1" s="1"/>
  <c r="G518" i="1"/>
  <c r="G517" i="1" s="1"/>
  <c r="G512" i="1"/>
  <c r="G511" i="1" s="1"/>
  <c r="G509" i="1"/>
  <c r="G508" i="1" s="1"/>
  <c r="G507" i="1" s="1"/>
  <c r="G506" i="1" s="1"/>
  <c r="G503" i="1"/>
  <c r="G502" i="1" s="1"/>
  <c r="G501" i="1" s="1"/>
  <c r="G500" i="1" s="1"/>
  <c r="G499" i="1"/>
  <c r="G498" i="1" s="1"/>
  <c r="G497" i="1" s="1"/>
  <c r="G496" i="1" s="1"/>
  <c r="G495" i="1" s="1"/>
  <c r="G492" i="1"/>
  <c r="G491" i="1" s="1"/>
  <c r="G489" i="1"/>
  <c r="G488" i="1" s="1"/>
  <c r="G482" i="1"/>
  <c r="G481" i="1"/>
  <c r="G480" i="1" s="1"/>
  <c r="G478" i="1"/>
  <c r="G477" i="1" s="1"/>
  <c r="G476" i="1"/>
  <c r="G474" i="1" s="1"/>
  <c r="G472" i="1"/>
  <c r="G470" i="1"/>
  <c r="G467" i="1"/>
  <c r="G466" i="1"/>
  <c r="G465" i="1" s="1"/>
  <c r="G464" i="1" s="1"/>
  <c r="G460" i="1"/>
  <c r="G459" i="1" s="1"/>
  <c r="G458" i="1" s="1"/>
  <c r="G457" i="1" s="1"/>
  <c r="G456" i="1" s="1"/>
  <c r="G453" i="1"/>
  <c r="G452" i="1" s="1"/>
  <c r="G451" i="1" s="1"/>
  <c r="G450" i="1" s="1"/>
  <c r="G449" i="1"/>
  <c r="G448" i="1"/>
  <c r="G441" i="1"/>
  <c r="G440" i="1"/>
  <c r="G435" i="1"/>
  <c r="G434" i="1" s="1"/>
  <c r="G430" i="1"/>
  <c r="G427" i="1" s="1"/>
  <c r="G428" i="1"/>
  <c r="G424" i="1"/>
  <c r="G423" i="1" s="1"/>
  <c r="G421" i="1"/>
  <c r="G420" i="1"/>
  <c r="G418" i="1"/>
  <c r="G417" i="1" s="1"/>
  <c r="G416" i="1" s="1"/>
  <c r="G415" i="1" s="1"/>
  <c r="G412" i="1"/>
  <c r="G411" i="1" s="1"/>
  <c r="G410" i="1" s="1"/>
  <c r="G409" i="1" s="1"/>
  <c r="G407" i="1"/>
  <c r="G406" i="1" s="1"/>
  <c r="G405" i="1" s="1"/>
  <c r="G403" i="1"/>
  <c r="G402" i="1" s="1"/>
  <c r="G398" i="1"/>
  <c r="G397" i="1" s="1"/>
  <c r="G396" i="1" s="1"/>
  <c r="G395" i="1" s="1"/>
  <c r="G394" i="1" s="1"/>
  <c r="G393" i="1"/>
  <c r="G392" i="1"/>
  <c r="G391" i="1"/>
  <c r="G390" i="1" s="1"/>
  <c r="G389" i="1" s="1"/>
  <c r="G388" i="1" s="1"/>
  <c r="G387" i="1" s="1"/>
  <c r="G386" i="1"/>
  <c r="G385" i="1"/>
  <c r="G383" i="1"/>
  <c r="G382" i="1"/>
  <c r="G381" i="1" s="1"/>
  <c r="G377" i="1"/>
  <c r="G375" i="1" s="1"/>
  <c r="G374" i="1" s="1"/>
  <c r="G373" i="1" s="1"/>
  <c r="G372" i="1" s="1"/>
  <c r="G376" i="1"/>
  <c r="G370" i="1"/>
  <c r="G369" i="1" s="1"/>
  <c r="G368" i="1" s="1"/>
  <c r="G367" i="1" s="1"/>
  <c r="G366" i="1"/>
  <c r="G365" i="1"/>
  <c r="G364" i="1" s="1"/>
  <c r="G363" i="1" s="1"/>
  <c r="G362" i="1" s="1"/>
  <c r="G361" i="1" s="1"/>
  <c r="G360" i="1"/>
  <c r="G359" i="1"/>
  <c r="G358" i="1" s="1"/>
  <c r="G357" i="1" s="1"/>
  <c r="G356" i="1" s="1"/>
  <c r="G355" i="1" s="1"/>
  <c r="G352" i="1"/>
  <c r="G351" i="1" s="1"/>
  <c r="G350" i="1" s="1"/>
  <c r="G349" i="1" s="1"/>
  <c r="G346" i="1"/>
  <c r="G338" i="1"/>
  <c r="G335" i="1" s="1"/>
  <c r="G334" i="1" s="1"/>
  <c r="G333" i="1" s="1"/>
  <c r="G332" i="1" s="1"/>
  <c r="G331" i="1" s="1"/>
  <c r="G336" i="1"/>
  <c r="G330" i="1"/>
  <c r="G329" i="1"/>
  <c r="G323" i="1"/>
  <c r="G322" i="1" s="1"/>
  <c r="G321" i="1" s="1"/>
  <c r="G320" i="1" s="1"/>
  <c r="G319" i="1" s="1"/>
  <c r="G318" i="1"/>
  <c r="G316" i="1" s="1"/>
  <c r="G315" i="1" s="1"/>
  <c r="G314" i="1" s="1"/>
  <c r="G313" i="1" s="1"/>
  <c r="G312" i="1" s="1"/>
  <c r="G309" i="1"/>
  <c r="G308" i="1" s="1"/>
  <c r="G307" i="1" s="1"/>
  <c r="G306" i="1" s="1"/>
  <c r="G305" i="1" s="1"/>
  <c r="G304" i="1"/>
  <c r="G303" i="1" s="1"/>
  <c r="G302" i="1" s="1"/>
  <c r="G301" i="1" s="1"/>
  <c r="G300" i="1" s="1"/>
  <c r="G298" i="1"/>
  <c r="G297" i="1" s="1"/>
  <c r="G296" i="1"/>
  <c r="G295" i="1" s="1"/>
  <c r="G292" i="1"/>
  <c r="G291" i="1" s="1"/>
  <c r="G290" i="1" s="1"/>
  <c r="G289" i="1" s="1"/>
  <c r="G285" i="1"/>
  <c r="G284" i="1" s="1"/>
  <c r="G283" i="1" s="1"/>
  <c r="G282" i="1" s="1"/>
  <c r="G281" i="1" s="1"/>
  <c r="G279" i="1"/>
  <c r="G278" i="1"/>
  <c r="G276" i="1"/>
  <c r="G275" i="1" s="1"/>
  <c r="G274" i="1"/>
  <c r="G273" i="1"/>
  <c r="G270" i="1"/>
  <c r="G269" i="1"/>
  <c r="G268" i="1"/>
  <c r="G261" i="1"/>
  <c r="G258" i="1" s="1"/>
  <c r="G257" i="1" s="1"/>
  <c r="G256" i="1" s="1"/>
  <c r="G255" i="1" s="1"/>
  <c r="G259" i="1"/>
  <c r="G253" i="1"/>
  <c r="G252" i="1"/>
  <c r="G248" i="1"/>
  <c r="G247" i="1" s="1"/>
  <c r="G245" i="1"/>
  <c r="G243" i="1" s="1"/>
  <c r="G242" i="1" s="1"/>
  <c r="G240" i="1"/>
  <c r="G239" i="1" s="1"/>
  <c r="G237" i="1"/>
  <c r="G235" i="1"/>
  <c r="G230" i="1" s="1"/>
  <c r="G233" i="1"/>
  <c r="G231" i="1"/>
  <c r="G228" i="1"/>
  <c r="G227" i="1"/>
  <c r="G226" i="1" s="1"/>
  <c r="G224" i="1"/>
  <c r="G222" i="1"/>
  <c r="G219" i="1"/>
  <c r="G218" i="1"/>
  <c r="G217" i="1" s="1"/>
  <c r="G216" i="1" s="1"/>
  <c r="G212" i="1"/>
  <c r="G211" i="1" s="1"/>
  <c r="G209" i="1"/>
  <c r="G208" i="1" s="1"/>
  <c r="G204" i="1"/>
  <c r="G202" i="1" s="1"/>
  <c r="G201" i="1" s="1"/>
  <c r="G203" i="1"/>
  <c r="G200" i="1"/>
  <c r="G199" i="1" s="1"/>
  <c r="G198" i="1" s="1"/>
  <c r="G195" i="1"/>
  <c r="G194" i="1" s="1"/>
  <c r="G193" i="1" s="1"/>
  <c r="G190" i="1"/>
  <c r="G189" i="1" s="1"/>
  <c r="G188" i="1" s="1"/>
  <c r="G185" i="1"/>
  <c r="G184" i="1"/>
  <c r="G183" i="1"/>
  <c r="G182" i="1" s="1"/>
  <c r="G181" i="1"/>
  <c r="G180" i="1"/>
  <c r="G179" i="1"/>
  <c r="G178" i="1" s="1"/>
  <c r="G177" i="1"/>
  <c r="G176" i="1" s="1"/>
  <c r="G174" i="1"/>
  <c r="G173" i="1" s="1"/>
  <c r="G172" i="1" s="1"/>
  <c r="G171" i="1"/>
  <c r="G170" i="1" s="1"/>
  <c r="G169" i="1"/>
  <c r="G168" i="1" s="1"/>
  <c r="G167" i="1"/>
  <c r="G166" i="1" s="1"/>
  <c r="G165" i="1"/>
  <c r="G164" i="1" s="1"/>
  <c r="G161" i="1"/>
  <c r="G160" i="1" s="1"/>
  <c r="G158" i="1"/>
  <c r="G157" i="1"/>
  <c r="G156" i="1" s="1"/>
  <c r="G154" i="1"/>
  <c r="G153" i="1" s="1"/>
  <c r="G152" i="1" s="1"/>
  <c r="G150" i="1"/>
  <c r="G149" i="1" s="1"/>
  <c r="G148" i="1" s="1"/>
  <c r="G147" i="1"/>
  <c r="G146" i="1" s="1"/>
  <c r="G145" i="1"/>
  <c r="G144" i="1" s="1"/>
  <c r="G143" i="1"/>
  <c r="G142" i="1" s="1"/>
  <c r="G137" i="1"/>
  <c r="G136" i="1" s="1"/>
  <c r="G135" i="1" s="1"/>
  <c r="G134" i="1" s="1"/>
  <c r="G132" i="1"/>
  <c r="G131" i="1" s="1"/>
  <c r="G130" i="1" s="1"/>
  <c r="G129" i="1" s="1"/>
  <c r="G128" i="1"/>
  <c r="G127" i="1"/>
  <c r="G126" i="1" s="1"/>
  <c r="G124" i="1"/>
  <c r="G122" i="1"/>
  <c r="G121" i="1" s="1"/>
  <c r="G120" i="1"/>
  <c r="G119" i="1" s="1"/>
  <c r="G115" i="1"/>
  <c r="G114" i="1" s="1"/>
  <c r="G113" i="1"/>
  <c r="G112" i="1" s="1"/>
  <c r="G111" i="1" s="1"/>
  <c r="G109" i="1"/>
  <c r="G108" i="1"/>
  <c r="G107" i="1" s="1"/>
  <c r="G101" i="1"/>
  <c r="G100" i="1" s="1"/>
  <c r="G99" i="1" s="1"/>
  <c r="G98" i="1" s="1"/>
  <c r="G97" i="1" s="1"/>
  <c r="G96" i="1" s="1"/>
  <c r="G95" i="1" s="1"/>
  <c r="G92" i="1"/>
  <c r="G91" i="1" s="1"/>
  <c r="G90" i="1" s="1"/>
  <c r="G89" i="1" s="1"/>
  <c r="G88" i="1" s="1"/>
  <c r="G87" i="1" s="1"/>
  <c r="G85" i="1"/>
  <c r="G84" i="1" s="1"/>
  <c r="G83" i="1" s="1"/>
  <c r="G82" i="1" s="1"/>
  <c r="G81" i="1" s="1"/>
  <c r="G80" i="1" s="1"/>
  <c r="G79" i="1"/>
  <c r="G78" i="1" s="1"/>
  <c r="G77" i="1" s="1"/>
  <c r="G76" i="1" s="1"/>
  <c r="G75" i="1" s="1"/>
  <c r="G74" i="1" s="1"/>
  <c r="G73" i="1"/>
  <c r="G72" i="1" s="1"/>
  <c r="G71" i="1" s="1"/>
  <c r="G70" i="1" s="1"/>
  <c r="G69" i="1" s="1"/>
  <c r="G68" i="1" s="1"/>
  <c r="G66" i="1"/>
  <c r="G65" i="1" s="1"/>
  <c r="G63" i="1"/>
  <c r="G61" i="1"/>
  <c r="G59" i="1"/>
  <c r="G54" i="1"/>
  <c r="G53" i="1" s="1"/>
  <c r="G52" i="1" s="1"/>
  <c r="G51" i="1" s="1"/>
  <c r="G48" i="1"/>
  <c r="G47" i="1" s="1"/>
  <c r="G46" i="1" s="1"/>
  <c r="G45" i="1" s="1"/>
  <c r="G43" i="1"/>
  <c r="G41" i="1"/>
  <c r="G40" i="1" s="1"/>
  <c r="G39" i="1" s="1"/>
  <c r="G38" i="1" s="1"/>
  <c r="G37" i="1" s="1"/>
  <c r="G34" i="1"/>
  <c r="G33" i="1" s="1"/>
  <c r="G32" i="1" s="1"/>
  <c r="G31" i="1" s="1"/>
  <c r="G30" i="1" s="1"/>
  <c r="G29" i="1" s="1"/>
  <c r="G27" i="1"/>
  <c r="G26" i="1"/>
  <c r="G25" i="1"/>
  <c r="G24" i="1"/>
  <c r="G23" i="1" s="1"/>
  <c r="G20" i="1"/>
  <c r="G19" i="1" s="1"/>
  <c r="G15" i="1"/>
  <c r="G14" i="1" s="1"/>
  <c r="G13" i="1" s="1"/>
  <c r="G12" i="1" s="1"/>
  <c r="G651" i="1" l="1"/>
  <c r="G516" i="1"/>
  <c r="G515" i="1" s="1"/>
  <c r="G514" i="1" s="1"/>
  <c r="G513" i="1" s="1"/>
  <c r="G197" i="1"/>
  <c r="G58" i="1"/>
  <c r="G57" i="1" s="1"/>
  <c r="G56" i="1" s="1"/>
  <c r="G50" i="1" s="1"/>
  <c r="G36" i="1" s="1"/>
  <c r="G551" i="1"/>
  <c r="G550" i="1" s="1"/>
  <c r="G175" i="1"/>
  <c r="G917" i="1"/>
  <c r="G529" i="1"/>
  <c r="G207" i="1"/>
  <c r="G206" i="1" s="1"/>
  <c r="G205" i="1" s="1"/>
  <c r="G277" i="1"/>
  <c r="G639" i="1"/>
  <c r="G841" i="1"/>
  <c r="G840" i="1" s="1"/>
  <c r="G839" i="1" s="1"/>
  <c r="G838" i="1" s="1"/>
  <c r="G837" i="1" s="1"/>
  <c r="G22" i="1"/>
  <c r="G18" i="1" s="1"/>
  <c r="G17" i="1" s="1"/>
  <c r="G645" i="1"/>
  <c r="G251" i="1"/>
  <c r="G250" i="1" s="1"/>
  <c r="G624" i="1"/>
  <c r="G703" i="1"/>
  <c r="G695" i="1" s="1"/>
  <c r="G694" i="1" s="1"/>
  <c r="G964" i="1"/>
  <c r="G963" i="1" s="1"/>
  <c r="G192" i="1"/>
  <c r="G191" i="1" s="1"/>
  <c r="G163" i="1"/>
  <c r="G162" i="1" s="1"/>
  <c r="G659" i="1"/>
  <c r="G798" i="1"/>
  <c r="G797" i="1" s="1"/>
  <c r="G796" i="1" s="1"/>
  <c r="G795" i="1" s="1"/>
  <c r="G141" i="1"/>
  <c r="G328" i="1"/>
  <c r="G327" i="1" s="1"/>
  <c r="G326" i="1" s="1"/>
  <c r="G325" i="1" s="1"/>
  <c r="G324" i="1" s="1"/>
  <c r="G311" i="1" s="1"/>
  <c r="G310" i="1" s="1"/>
  <c r="G438" i="1"/>
  <c r="G437" i="1" s="1"/>
  <c r="G469" i="1"/>
  <c r="G468" i="1" s="1"/>
  <c r="G974" i="1"/>
  <c r="G973" i="1" s="1"/>
  <c r="G962" i="1" s="1"/>
  <c r="G956" i="1" s="1"/>
  <c r="G543" i="1"/>
  <c r="G610" i="1"/>
  <c r="G734" i="1"/>
  <c r="G294" i="1"/>
  <c r="G293" i="1" s="1"/>
  <c r="G288" i="1" s="1"/>
  <c r="G287" i="1" s="1"/>
  <c r="G447" i="1"/>
  <c r="G446" i="1" s="1"/>
  <c r="G445" i="1" s="1"/>
  <c r="G444" i="1" s="1"/>
  <c r="G443" i="1" s="1"/>
  <c r="G123" i="1"/>
  <c r="G384" i="1"/>
  <c r="G380" i="1" s="1"/>
  <c r="G379" i="1" s="1"/>
  <c r="G378" i="1" s="1"/>
  <c r="G354" i="1" s="1"/>
  <c r="G187" i="1"/>
  <c r="G186" i="1"/>
  <c r="G562" i="1"/>
  <c r="G401" i="1"/>
  <c r="G400" i="1"/>
  <c r="G140" i="1"/>
  <c r="G299" i="1"/>
  <c r="G419" i="1"/>
  <c r="G414" i="1" s="1"/>
  <c r="G67" i="1"/>
  <c r="G11" i="1"/>
  <c r="G10" i="1" s="1"/>
  <c r="G494" i="1"/>
  <c r="G433" i="1"/>
  <c r="G432" i="1" s="1"/>
  <c r="G756" i="1"/>
  <c r="G755" i="1" s="1"/>
  <c r="G272" i="1"/>
  <c r="G271" i="1" s="1"/>
  <c r="G924" i="1"/>
  <c r="G935" i="1"/>
  <c r="G345" i="1"/>
  <c r="G344" i="1" s="1"/>
  <c r="G343" i="1" s="1"/>
  <c r="G342" i="1" s="1"/>
  <c r="G341" i="1" s="1"/>
  <c r="G340" i="1" s="1"/>
  <c r="G221" i="1"/>
  <c r="G267" i="1"/>
  <c r="G266" i="1" s="1"/>
  <c r="G265" i="1" s="1"/>
  <c r="G264" i="1" s="1"/>
  <c r="G263" i="1" s="1"/>
  <c r="G254" i="1" s="1"/>
  <c r="G106" i="1"/>
  <c r="G105" i="1" s="1"/>
  <c r="G104" i="1" s="1"/>
  <c r="G103" i="1" s="1"/>
  <c r="G505" i="1"/>
  <c r="G856" i="1"/>
  <c r="G855" i="1" s="1"/>
  <c r="G118" i="1"/>
  <c r="G117" i="1" s="1"/>
  <c r="G463" i="1"/>
  <c r="G462" i="1" s="1"/>
  <c r="G455" i="1" s="1"/>
  <c r="G155" i="1"/>
  <c r="G151" i="1" s="1"/>
  <c r="G892" i="1"/>
  <c r="G746" i="1"/>
  <c r="G745" i="1" s="1"/>
  <c r="G744" i="1" s="1"/>
  <c r="G686" i="1"/>
  <c r="G883" i="1"/>
  <c r="G882" i="1" s="1"/>
  <c r="G881" i="1" s="1"/>
  <c r="G913" i="1"/>
  <c r="G672" i="1"/>
  <c r="G721" i="1"/>
  <c r="G720" i="1" s="1"/>
  <c r="G719" i="1" s="1"/>
  <c r="G824" i="1"/>
  <c r="G950" i="1"/>
  <c r="G487" i="1"/>
  <c r="G486" i="1" s="1"/>
  <c r="G485" i="1" s="1"/>
  <c r="G596" i="1"/>
  <c r="G595" i="1" s="1"/>
  <c r="G591" i="1" s="1"/>
  <c r="G581" i="1" s="1"/>
  <c r="G528" i="1" l="1"/>
  <c r="G522" i="1" s="1"/>
  <c r="G521" i="1" s="1"/>
  <c r="G484" i="1" s="1"/>
  <c r="G788" i="1"/>
  <c r="G399" i="1"/>
  <c r="G348" i="1" s="1"/>
  <c r="G220" i="1"/>
  <c r="G215" i="1" s="1"/>
  <c r="G214" i="1" s="1"/>
  <c r="G609" i="1"/>
  <c r="G638" i="1"/>
  <c r="G908" i="1"/>
  <c r="G280" i="1"/>
  <c r="G580" i="1"/>
  <c r="G891" i="1"/>
  <c r="G890" i="1" s="1"/>
  <c r="G561" i="1"/>
  <c r="G9" i="1"/>
  <c r="G671" i="1"/>
  <c r="G670" i="1" s="1"/>
  <c r="G854" i="1"/>
  <c r="G949" i="1"/>
  <c r="G139" i="1"/>
  <c r="G608" i="1" l="1"/>
  <c r="G603" i="1" s="1"/>
  <c r="G873" i="1"/>
  <c r="G133" i="1"/>
  <c r="G102" i="1" s="1"/>
  <c r="G94" i="1" s="1"/>
  <c r="G669" i="1"/>
  <c r="G579" i="1" l="1"/>
  <c r="G347" i="1" s="1"/>
  <c r="G98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Искрицкая Н.В.</author>
  </authors>
  <commentList>
    <comment ref="G94" authorId="0" shapeId="0" xr:uid="{51B655D4-6240-45B4-87B5-B629EEA44266}">
      <text>
        <r>
          <rPr>
            <b/>
            <sz val="9"/>
            <color indexed="81"/>
            <rFont val="Tahoma"/>
            <family val="2"/>
            <charset val="204"/>
          </rPr>
          <t>Искрицкая Н.В.:</t>
        </r>
        <r>
          <rPr>
            <sz val="9"/>
            <color indexed="81"/>
            <rFont val="Tahoma"/>
            <family val="2"/>
            <charset val="204"/>
          </rPr>
          <t xml:space="preserve">
669499</t>
        </r>
      </text>
    </comment>
  </commentList>
</comments>
</file>

<file path=xl/sharedStrings.xml><?xml version="1.0" encoding="utf-8"?>
<sst xmlns="http://schemas.openxmlformats.org/spreadsheetml/2006/main" count="5007" uniqueCount="753">
  <si>
    <t>к решению Совета народных депутатов Благовещенского муниципального округа</t>
  </si>
  <si>
    <t>(в тыс. рублей)</t>
  </si>
  <si>
    <t>Код главы</t>
  </si>
  <si>
    <t>Рз</t>
  </si>
  <si>
    <t>ПР</t>
  </si>
  <si>
    <t>ЦСР</t>
  </si>
  <si>
    <t>ВР</t>
  </si>
  <si>
    <t>2026 год</t>
  </si>
  <si>
    <t>УПРАВЛЕНИЕ ИМУЩЕСТВЕННЫХ И ЗЕМЕЛЬНЫХ ОТНОШЕНИЙ АДМИНИСТРАЦИИ БЛАГОВЕЩЕНСКОГО МУНИЦИПАЛЬНОГО ОКРУГА АМУРСКОЙ ОБЛАСТИ</t>
  </si>
  <si>
    <t>001</t>
  </si>
  <si>
    <t>ОБЩЕГОСУДАРСТВЕННЫЕ ВОПРОСЫ</t>
  </si>
  <si>
    <t>0100</t>
  </si>
  <si>
    <t>Другие общегосударственные вопросы</t>
  </si>
  <si>
    <t>0113</t>
  </si>
  <si>
    <t>Муниципальная программа «Обеспечение доступным и качественным жильем населения Благовещенского муниципального округа»</t>
  </si>
  <si>
    <t>08 0 00 00000</t>
  </si>
  <si>
    <t>Комплексы процессных мероприятий</t>
  </si>
  <si>
    <t>08 3 00 00000</t>
  </si>
  <si>
    <t>Комплекс процессных мероприятий «Государственная поддержка детей-сирот, детей, оставшихся без попечения родителей, лиц из числа указанной категории детей»</t>
  </si>
  <si>
    <t>08 3 01 00000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</si>
  <si>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</si>
  <si>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08 3 01 87640</t>
  </si>
  <si>
    <t>Закупка товаров, работ и услуг для обеспечения государственных (муниципальных) нужд</t>
  </si>
  <si>
    <t>200</t>
  </si>
  <si>
    <t>Муниципальная программа «Повышение эффективности управления финансами, деятельности органов местного самоуправления и использования имущества Благовещенского муниципального округа»</t>
  </si>
  <si>
    <t>12 0 00 00000</t>
  </si>
  <si>
    <t>12 3 00 00000</t>
  </si>
  <si>
    <t>Комплекс процессных мероприятий «Организация планирования и исполнения бюджета Благовещенского муниципального округа»</t>
  </si>
  <si>
    <t>12 3 01 00000</t>
  </si>
  <si>
    <t>Оплата исполнительных документов, предъявленных к казне Благовещенского муниципального округа</t>
  </si>
  <si>
    <t>12 3 01 40971</t>
  </si>
  <si>
    <t>Иные бюджетные ассигнования</t>
  </si>
  <si>
    <t>12 3 04 40971</t>
  </si>
  <si>
    <t>800</t>
  </si>
  <si>
    <t>Комплекс процессных мероприятий «Управление и распоряжение объектами муниципальной собственности, в том числе земельными ресурсами на территории Благовещенского муниципального округа»</t>
  </si>
  <si>
    <t>12 3 03 00000</t>
  </si>
  <si>
    <t>Содержание имущества, находящегося в казне</t>
  </si>
  <si>
    <t>12 3 03 40783</t>
  </si>
  <si>
    <t>Расходы на обеспечение функций  исполнительных органов местного самоуправления</t>
  </si>
  <si>
    <t>12 3 03 20190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</si>
  <si>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</si>
  <si>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</si>
  <si>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</si>
  <si>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</si>
  <si>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</si>
  <si>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</si>
  <si>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Муниципальная программа «Снижение рисков и смягчение последствий чрезвычайных ситуаций природного и техногенного характера, а также обеспечение безопасности населения Благовещенского муниципального округа Амурской области»</t>
  </si>
  <si>
    <t>05 0 00 00000</t>
  </si>
  <si>
    <t>05 3 00 00000</t>
  </si>
  <si>
    <t xml:space="preserve">Комплекс процессных мероприятий «Обеспечение пожарной безопасности» </t>
  </si>
  <si>
    <t>05 3 01 00000</t>
  </si>
  <si>
    <t>Обеспечение исправного состояния источников противопожарного водоснабжения</t>
  </si>
  <si>
    <t>05 3 01 40211</t>
  </si>
  <si>
    <t>НАЦИОНАЛЬНАЯ ЭКОНОМИКА</t>
  </si>
  <si>
    <t>0400</t>
  </si>
  <si>
    <t>Сельское хозяйство и рыболовство</t>
  </si>
  <si>
    <t>0405</t>
  </si>
  <si>
    <t>Подготовка проектов межевания земельных участков и на проведение кадастровых работ (в части подготовки проектов межевания земельных участков)</t>
  </si>
  <si>
    <t>12 3 03 L5991</t>
  </si>
  <si>
    <t>Подготовка проектов межевания земельных участков и на проведение кадастровых работ (в части проведения кадастровых работ)</t>
  </si>
  <si>
    <t>12 3 03 L5992</t>
  </si>
  <si>
    <t>Водное хозяйство</t>
  </si>
  <si>
    <t>0406</t>
  </si>
  <si>
    <t>Другие вопросы в области национальной экономики</t>
  </si>
  <si>
    <t>0412</t>
  </si>
  <si>
    <t>Комплексы процессных мероприятий «Ликвидация аварийного жилья»</t>
  </si>
  <si>
    <t>08 3 02 00000</t>
  </si>
  <si>
    <t>Снос и демонтаж аварийных домов, находящихся в казне</t>
  </si>
  <si>
    <t>08 3 02 40786</t>
  </si>
  <si>
    <t xml:space="preserve">Комплекс процессных мероприятий «Управление и распоряжение объектами муниципальной собственности, в том числе земельными ресурсами на территории Благовещенского муниципального округа» </t>
  </si>
  <si>
    <t>Оценка имущества, в том числе земельных участков, и оформление правоустанавливающих документов на объекты муниципальной собственности</t>
  </si>
  <si>
    <t>12 3 03 40781</t>
  </si>
  <si>
    <t>Мероприятия по землеустройству и землепользованию</t>
  </si>
  <si>
    <t>12 3 03 40784</t>
  </si>
  <si>
    <t>Выкуп земельного участка для муниципальных нужд</t>
  </si>
  <si>
    <t>12 3 03 40788</t>
  </si>
  <si>
    <t>Капитальные вложения в объекты государственной (муниципальной) собственности</t>
  </si>
  <si>
    <t>400</t>
  </si>
  <si>
    <t>Проведение комплексных кадастровых работ</t>
  </si>
  <si>
    <t>12 3 03 S0440</t>
  </si>
  <si>
    <t>ЖИЛИЩНО-КОММУНАЛЬНОЕ ХОЗЯЙСТВО</t>
  </si>
  <si>
    <t>0500</t>
  </si>
  <si>
    <t>Жилищное хозяйство</t>
  </si>
  <si>
    <t>0501</t>
  </si>
  <si>
    <t>Муниципальные проекты Благовещенского муниципального округа</t>
  </si>
  <si>
    <t>08 2 00 00000</t>
  </si>
  <si>
    <t>Муниципальный проект Благовещенского муниципального округа «Улучшение состояния муниципального жилищного фонда»</t>
  </si>
  <si>
    <t>08 2 02 00000</t>
  </si>
  <si>
    <t>Капитальный ремонт муниципального жилищного фонда</t>
  </si>
  <si>
    <t>08 2 02 40632</t>
  </si>
  <si>
    <t>Коммунальное хозяйство</t>
  </si>
  <si>
    <t>0502</t>
  </si>
  <si>
    <t>ОБРАЗОВАНИЕ</t>
  </si>
  <si>
    <t>0700</t>
  </si>
  <si>
    <t>Профессиональная подготовка, переподготовка и повышение квалификации</t>
  </si>
  <si>
    <t>0705</t>
  </si>
  <si>
    <t>СОЦИАЛЬНАЯ ПОЛИТИКА</t>
  </si>
  <si>
    <t>1000</t>
  </si>
  <si>
    <t>Охрана семьи и детства</t>
  </si>
  <si>
    <t>1004</t>
  </si>
  <si>
    <t>Муниицпальные проекты Благовещенского муниципального округа</t>
  </si>
  <si>
    <t>Муниципальный проект Благовещенского муниципального округа «Обеспечение жильем отдельных категорий граждан»</t>
  </si>
  <si>
    <t>08 2 04 00000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</si>
  <si>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</si>
  <si>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08 2 04 R0820</t>
  </si>
  <si>
    <t>УПРАВЛЕНИЕ ОБРАЗОВАНИЯ АДМИНИСТРАЦИИ БЛАГОВЕЩЕНСКОГО МУНИЦИПАЛЬНОГО ОКРУГА</t>
  </si>
  <si>
    <t>002</t>
  </si>
  <si>
    <t>Благоустройство</t>
  </si>
  <si>
    <t>0503</t>
  </si>
  <si>
    <t>Муниципальная программа «Комплексное развитие сельских территорий Благовещенского муниципального округа Амурской области»</t>
  </si>
  <si>
    <t>02 0 00 00000</t>
  </si>
  <si>
    <t>02 2 00 00000</t>
  </si>
  <si>
    <t>Муниципальный проект Благовещенского муниципального округа «Создание комплексного благоустройства сельских территорий»</t>
  </si>
  <si>
    <t>02 2 02 00000</t>
  </si>
  <si>
    <t>Обеспечение комплексного развития сельских территорий (в части мероприятий по благоустройству сельских территорий)</t>
  </si>
  <si>
    <t>02 2 02 L5762</t>
  </si>
  <si>
    <t>Дошкольное образование</t>
  </si>
  <si>
    <t>0701</t>
  </si>
  <si>
    <t>Муниципальная программа «Развитие образования Благовещенского муниципального округа»</t>
  </si>
  <si>
    <t>03 0 00 00000</t>
  </si>
  <si>
    <t>03 2 00 00000</t>
  </si>
  <si>
    <t>Муниципальный проект Благовещенского муниципального округа «Благоустройство образовательных учреждений»</t>
  </si>
  <si>
    <t>03 2 01 00000</t>
  </si>
  <si>
    <t>Благоустройство территорий дошкольных образовательных организаций</t>
  </si>
  <si>
    <t>03 2 01 S7650</t>
  </si>
  <si>
    <t>Предоставление субсидий бюджетным, автономным учреждениям и иным некоммерческим организациям</t>
  </si>
  <si>
    <t>600</t>
  </si>
  <si>
    <t>Организация и проведение мероприятий по благоустройству территорий общеобразовательных организаций</t>
  </si>
  <si>
    <t>03 2 01 S8570</t>
  </si>
  <si>
    <t>Муниципальный проект Благовещенского муниципального округа «Предоставление сертификатов на детей, посещающих частные организации»</t>
  </si>
  <si>
    <t>03 2 02 00000</t>
  </si>
  <si>
    <t>Предоставление сертификатов на детей, посещающих частные организации, осуществляющие образовательную деятельность по образовательным программам дошкольного образования</t>
  </si>
  <si>
    <t>03 2 02 S7740</t>
  </si>
  <si>
    <t>Муниципальный проект Благовещенского муниципального округа «Оснащение муниципальных учреждений оборудованием антитеррористической защиты"</t>
  </si>
  <si>
    <t>03 2 04 00000</t>
  </si>
  <si>
    <t>Проведение мероприятий по противопожарной и антитеррористической защищенности муниципальных образовательных организаций</t>
  </si>
  <si>
    <t>03 2 04 S8490</t>
  </si>
  <si>
    <t>03 3 00 00000</t>
  </si>
  <si>
    <t>Комплекс процессных мероприятий «Обеспечение государственных гарантий реализации прав на получение общедоступного и бесплатного дошкольного, общего, дополнительного образования в муниципальных образовательных организациях»</t>
  </si>
  <si>
    <t>03 3 01 00000</t>
  </si>
  <si>
    <t xml:space="preserve">Расходы на обеспечение деятельности (оказание услуг) муниципальных учреждений </t>
  </si>
  <si>
    <t>03 3 01 20590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</si>
  <si>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</si>
  <si>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03 3 01 88500</t>
  </si>
  <si>
    <t>Комплекс процессных мероприятий «Совершенствование питания в образовательных учреждениях Благовещенского муниципального округа»</t>
  </si>
  <si>
    <t>03 3 07 00000</t>
  </si>
  <si>
    <t>Организация бесплатного питания детей-инвалидов, посещающих дошкольные образовательные учреждения</t>
  </si>
  <si>
    <t>03 3 07 40135</t>
  </si>
  <si>
    <t>Организация бесплатного питания детей мобилизованных граждан, военнослужащих, посещающих дошкольные образовательные учреждения</t>
  </si>
  <si>
    <t>03 3 07 40136</t>
  </si>
  <si>
    <t>Муниципальная программа «Профилактика правонарушений на территории Благовещенского муниципального округа»</t>
  </si>
  <si>
    <t>10 0 00 00000</t>
  </si>
  <si>
    <t>10 3 00 00000</t>
  </si>
  <si>
    <t>Комплекс процессных мероприятий «Противодействие терроризму и преступности»</t>
  </si>
  <si>
    <t>10 3 01 00000</t>
  </si>
  <si>
    <t>Техническое обслуживание систем, обеспечивающих безопасность на объектах социальной сферы Благовещенского муниципального округа</t>
  </si>
  <si>
    <t>10 3 01 40801</t>
  </si>
  <si>
    <t>Общее образование</t>
  </si>
  <si>
    <t>0702</t>
  </si>
  <si>
    <t>Муниципальная программа «Социальная поддержка населения Благовещенского муниципального округа»</t>
  </si>
  <si>
    <t>01 0 00 00000</t>
  </si>
  <si>
    <t>01 2 00 00000</t>
  </si>
  <si>
    <t>Муниципальный проект Благовещенского муниципального округа «Улучшение жизнедеятельности инвалидов, проживающих на территории Благовещенского муниципального округа»</t>
  </si>
  <si>
    <t>01 2 02 00000</t>
  </si>
  <si>
    <t>Обеспечение доступности для инвалидов и других маломобильных групп населения административных зданий округа</t>
  </si>
  <si>
    <t>01 2 02 40030</t>
  </si>
  <si>
    <t>Муниципальные проекты</t>
  </si>
  <si>
    <t>03 1 00 00000</t>
  </si>
  <si>
    <t>Муниципальный проект «Педагоги и наставники»</t>
  </si>
  <si>
    <t>03 1 Ю6 00000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</si>
  <si>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</si>
  <si>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03 1 Ю6 50500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</si>
  <si>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</si>
  <si>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 1 Ю6 51790</t>
  </si>
  <si>
    <t xml:space="preserve"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</t>
  </si>
  <si>
    <t>03 1 Ю6 53030</t>
  </si>
  <si>
    <t>Муниципальный проект «Многодетная семья»</t>
  </si>
  <si>
    <t>03 1 Я2 00000</t>
  </si>
  <si>
    <t>Реализация мероприятий по дополнительному финансовому обеспечению деятельности групп продленного дня в муниципальных общеобразовательных организациях для обучающихся начальных классов</t>
  </si>
  <si>
    <t>03 1 Я2 S0450</t>
  </si>
  <si>
    <t xml:space="preserve">Муниципальный проект Благовещенского муниципального округа «Благоустройство образовательных учреждений» </t>
  </si>
  <si>
    <t xml:space="preserve">Муниципальный проект Благовещенского муниципального округа «Модернизация систем дошкольного и общего образования на территории Благовещенского муниципального округа» </t>
  </si>
  <si>
    <t>03 2 05 00000</t>
  </si>
  <si>
    <t>Создание школьного кафе в общеобразовательных организациях области</t>
  </si>
  <si>
    <t>03 2 05 S0920</t>
  </si>
  <si>
    <t>Мероприятия по созданию школьного кафе</t>
  </si>
  <si>
    <t>03 2 05 40153</t>
  </si>
  <si>
    <t>03 2 05 S8490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</si>
  <si>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</si>
  <si>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03 3 01 80220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</si>
  <si>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(в части выплаты разницы в районных коэффициентах )</t>
  </si>
  <si>
    <t>03 3 01 80740</t>
  </si>
  <si>
    <t>Комплекс процессных мероприятий «Развитие образования детей-инвалидов»</t>
  </si>
  <si>
    <t>03 3 04 00000</t>
  </si>
  <si>
    <t>Финансовое обеспечение государственного полномочия по выплате компенсации затрат родителей (законных представителей) детей-инвалидов на организацию обучения по основным общеобразовательным программам на дому</t>
  </si>
  <si>
    <t>03 3 04 87820</t>
  </si>
  <si>
    <t>Обеспечение бесплатным двухразовым питанием детей с ограниченными возможностями здоровья, обучающихся в муниципальных общеобразовательных организациях</t>
  </si>
  <si>
    <t>03 3 07 S7620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</si>
  <si>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</si>
  <si>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03 3 07 R3040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</si>
  <si>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из многодетных семей и детей,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</t>
  </si>
  <si>
    <t>03 3 07 89020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</si>
  <si>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финансового обеспечения материальных средств для осуществления государственных полномочий)</t>
  </si>
  <si>
    <t>03 3 07 89030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</si>
  <si>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образования, принимающих участие в специальной военной операции)</t>
  </si>
  <si>
    <t>03 3 07 89040</t>
  </si>
  <si>
    <t>Дополнительное образование детей</t>
  </si>
  <si>
    <t>0703</t>
  </si>
  <si>
    <t>Комплекс процессных мероприятий «Успех каждого ребенка»</t>
  </si>
  <si>
    <t>03 3 12 00000</t>
  </si>
  <si>
    <t>Обеспечение функционирования  модели персонифицированного финансирования дополнительного образования детей</t>
  </si>
  <si>
    <t>03 3 12 40130</t>
  </si>
  <si>
    <t>Расходы на обеспечение деятельности (оказание услуг) муниципальных учреждений</t>
  </si>
  <si>
    <t>Комплекс процессных мероприятий «Содержание органов местного самоуправления»</t>
  </si>
  <si>
    <t>03 3 09 00000</t>
  </si>
  <si>
    <t>Расходы на обеспечение функций исполнительных органов</t>
  </si>
  <si>
    <t>03 3 09 20190</t>
  </si>
  <si>
    <t>Другие вопросы в области образования</t>
  </si>
  <si>
    <t>0709</t>
  </si>
  <si>
    <t>Муниципальный проект Благовещенского муниципального округа «Частичная оплата стоимости путевок для детей, работающих граждан в организации отдыха и оздоровления детей в каникулярное время путем предоставления субсидии муниципальным образованиям»</t>
  </si>
  <si>
    <t>03 2 03 00000</t>
  </si>
  <si>
    <t>Частичная оплата стоимости путевок для детей работающих граждан в организации отдыха и оздоровления детей в каникулярное время</t>
  </si>
  <si>
    <t>03 2 03 S7500</t>
  </si>
  <si>
    <t>Комплекс процессных мероприятий «Проведение мероприятий в области образования»</t>
  </si>
  <si>
    <t>03 3 03 00000</t>
  </si>
  <si>
    <t>Ежегодная педагогическая конференция по актуальным вопросам образования</t>
  </si>
  <si>
    <t>03 3 03 40100</t>
  </si>
  <si>
    <t>Муниципальный конкурс «Учитель года»</t>
  </si>
  <si>
    <t>03 3 03 40101</t>
  </si>
  <si>
    <t>Конкурс профессионального мастерства «Воспитатель года»</t>
  </si>
  <si>
    <t>03 3 03 40104</t>
  </si>
  <si>
    <t>Проведение военно-тактической игры «Zарница на рубежах Родины»</t>
  </si>
  <si>
    <t>03 3 03 40131</t>
  </si>
  <si>
    <t>Комплекс процессных мероприятий «Мероприятия по проведению оздоровительной компании детей»</t>
  </si>
  <si>
    <t>03 3 05 00000</t>
  </si>
  <si>
    <t>Обеспечение подвоза учащихся в лагеря с дневным пребыванием</t>
  </si>
  <si>
    <t>03 3 05 40140</t>
  </si>
  <si>
    <t>Подготовка лагерей с дневным пребыванием к открытию</t>
  </si>
  <si>
    <t>03 3 05 40141</t>
  </si>
  <si>
    <t>Проведение экспертизы на выявление клещевых инфекций и других природно-очаговых заболеваний</t>
  </si>
  <si>
    <t>03 3 05 40142</t>
  </si>
  <si>
    <t>Организация отдыха и оздоровления детей, находящихся в трудной жизненной ситуации</t>
  </si>
  <si>
    <t>03 3 05 40143</t>
  </si>
  <si>
    <t>Комплекс процессных мероприятий «Развитие инфраструктуры отдыха, оздоровления и занятости детей и подростков в каникулярное время»</t>
  </si>
  <si>
    <t>03 3 06 00000</t>
  </si>
  <si>
    <t>Организация трудоустройства несовершеннолетних через ГКУ Амурской области  Центр занятости населения г. Благовещенска</t>
  </si>
  <si>
    <t>03 3 06 40152</t>
  </si>
  <si>
    <t>Комплекс процессных мероприятий «Реализация механизмов внешней оценки качества образования»</t>
  </si>
  <si>
    <t>03 3 10 00000</t>
  </si>
  <si>
    <t xml:space="preserve">Независимая оценка качества образования </t>
  </si>
  <si>
    <t>03 3 10 40160</t>
  </si>
  <si>
    <t>Комплекс процессных мероприятий «Реализация прав и гарантий на государственную поддержку отдельных категорий граждан»</t>
  </si>
  <si>
    <t>03 3 13 00000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</si>
  <si>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лиц</t>
  </si>
  <si>
    <t>03 3 13 87300</t>
  </si>
  <si>
    <t>Социальное обеспечение населения</t>
  </si>
  <si>
    <t>1003</t>
  </si>
  <si>
    <t>Комплекс процессных мероприятий «Муниципальная поддержка специалистов бюджетной сферы»</t>
  </si>
  <si>
    <t>03 3 11 00000</t>
  </si>
  <si>
    <t>Выплата "подъемных" специалистам, приехавших для работы в учреждениях образования</t>
  </si>
  <si>
    <t>03 3 11 40170</t>
  </si>
  <si>
    <t>Социальное обеспечение и иные выплаты населению</t>
  </si>
  <si>
    <t>300</t>
  </si>
  <si>
    <t>Предоставление компенсации найма жилья молодым специалистам муниципальных общеобразовательных организаций Благовещенского муниципального округа</t>
  </si>
  <si>
    <t>03 3 11 40172</t>
  </si>
  <si>
    <t xml:space="preserve">Охрана семьи и детства </t>
  </si>
  <si>
    <t>Комплекс процессных мероприятий «Компенсация части родительской платы за присмотр и уход за детьми в дошкольных образовательных организациях»</t>
  </si>
  <si>
    <t>03 3 02 00000</t>
  </si>
  <si>
    <t>Выплата компенсации платы, взимаемой с родителей (законных представителей) за присмотр и уход за детьми, осваивающими образовательные программы дошкольного образования</t>
  </si>
  <si>
    <t>03 3 02 87250</t>
  </si>
  <si>
    <t xml:space="preserve">Комплекс процессных мероприятий «Реализация прав и гарантий на государственную поддержку отдельных категорий граждан» </t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</si>
  <si>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</si>
  <si>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03 3 13 11020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</si>
  <si>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общеобразовательной организации, до окончания обучения</t>
  </si>
  <si>
    <t>03 3 13 70000</t>
  </si>
  <si>
    <t>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</si>
  <si>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t>03 3 13 87700</t>
  </si>
  <si>
    <t>ФИЗИЧЕСКАЯ КУЛЬТУРА И СПОРТ</t>
  </si>
  <si>
    <t>1100</t>
  </si>
  <si>
    <t>Физическая культура</t>
  </si>
  <si>
    <t>1101</t>
  </si>
  <si>
    <t>Массовый спорт</t>
  </si>
  <si>
    <t>1102</t>
  </si>
  <si>
    <t>Муниципальная программа «Развитие физической культуры и спорта на территории Благовещенского муниципального округа»</t>
  </si>
  <si>
    <t>09 0 00 00000</t>
  </si>
  <si>
    <t>09 2 00 00000</t>
  </si>
  <si>
    <t>09 2 01 00000</t>
  </si>
  <si>
    <t>Муниципальный проект Благовещенского муниципального округа «Развитие инфраструктуры и массового спорта на территории Благовещенского муниципального округа»</t>
  </si>
  <si>
    <t>09 2 01 L1440</t>
  </si>
  <si>
    <t>Софинансирование расходных обязательств субъектов Российской Федерации и города Байконура, возникающих при реализации мероприятий по закупке и монтажу оборудования для создания модульных спортивных сооружений</t>
  </si>
  <si>
    <t>09 3 00 00000</t>
  </si>
  <si>
    <t>Комплекс процессного мероприятия «Организация и проведение физкультурных, физкультурно-оздоровительных мероприятий и соревнований»</t>
  </si>
  <si>
    <t>09 3 01 00000</t>
  </si>
  <si>
    <t>Проведение массовых спортивных соревнований окружного уровня среди всех категорий населения</t>
  </si>
  <si>
    <t>09 3 01 40740</t>
  </si>
  <si>
    <t>Организация плавания для населения</t>
  </si>
  <si>
    <t>09 3 01 40300</t>
  </si>
  <si>
    <t>СПОРТ ВЫСШИХ ДОСТИЖЕНИЙ</t>
  </si>
  <si>
    <t>1103</t>
  </si>
  <si>
    <t>ФИНАНСОВОЕ УПРАВЛЕНИЕ АДМИНИСТРАЦИИ БЛАГОВЕЩЕНСКОГО МУНИЦИПАЛЬНОГО ОКРУГА АМУРСКОЙ ОБЛАСТИ</t>
  </si>
  <si>
    <t>005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</si>
  <si>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</si>
  <si>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</si>
  <si>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12 3 01 20190</t>
  </si>
  <si>
    <t>Резервные фонды</t>
  </si>
  <si>
    <t>0111</t>
  </si>
  <si>
    <t>Непрограммные расходы</t>
  </si>
  <si>
    <t>88 0 00 00000</t>
  </si>
  <si>
    <t>88 8 00 00000</t>
  </si>
  <si>
    <t>Финансирование непредвиденных расходов и обязательств за счет резервного фонда администрации Благовещенского муниципального округа</t>
  </si>
  <si>
    <t>88 8 00 40970</t>
  </si>
  <si>
    <t>12 3 01 20590</t>
  </si>
  <si>
    <t>ОБСЛУЖИВАНИЕ ГОСУДАРСТВЕННОГО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</si>
  <si>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</si>
  <si>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</si>
  <si>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</si>
  <si>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Обслуживание муниципального долга</t>
  </si>
  <si>
    <t>12 3 01 40972</t>
  </si>
  <si>
    <t>Обслуживание государственного (муниципального) долга</t>
  </si>
  <si>
    <t>700</t>
  </si>
  <si>
    <t>АДМИНИСТРАЦИЯ БЛАГОВЕЩЕНСКОГО МУНИЦИПАЛЬНОГО ОКРУГА АМУРСКОЙ ОБЛАСТИ</t>
  </si>
  <si>
    <t>006</t>
  </si>
  <si>
    <t>Функционирование высшего должностного лица субъекта Российской Федерации и муниципального образования</t>
  </si>
  <si>
    <t>0102</t>
  </si>
  <si>
    <t>Обеспечение функционирования высшего должностного лица муниципального образования</t>
  </si>
  <si>
    <t>88 8 00 81010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</si>
  <si>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</si>
  <si>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0104</t>
  </si>
  <si>
    <t>01 3 00 00000</t>
  </si>
  <si>
    <t>Комплекс процессных мероприятий «Поддержка отдельных категорий граждан, проживающих на территории Благовещенского муниципального округа»</t>
  </si>
  <si>
    <t>01 3 01 00000</t>
  </si>
  <si>
    <t>Финансовое обеспечение государственных полномочий по организации и осуществлению деятельности по опеке и попечительству в отношении совершеннолетних лиц, признанных судом недееспособными или ограниченными в дееспособности по основаниям, указанным в статьях 29 и 30 Гражданского кодекса Российской Федерации</t>
  </si>
  <si>
    <t>01 3 01 87360</t>
  </si>
  <si>
    <t>Комплекс процессных мероприятий «Обеспечение защиты прав несовершеннолетних»</t>
  </si>
  <si>
    <t>03 3 14 00000</t>
  </si>
  <si>
    <t>Финансовое обеспечение государственных полномочий по созданию и организации деятельности муниципальных комиссий по делам несовершеннолетних и защите их прав</t>
  </si>
  <si>
    <t>03 3 14 87290</t>
  </si>
  <si>
    <t>Муниципальная программа «Модернизация, реконструкция и капитальный ремонт объектов коммунальной инфраструктуры, энергосбережения и повышение энергетической эффективности, развитие системы переработки и утилизации бытовых и промышленных отходов на территории Благовещенского муниципального округа»</t>
  </si>
  <si>
    <t>06 0 00 00000</t>
  </si>
  <si>
    <t>06 3 00 00000</t>
  </si>
  <si>
    <t>Комплекс процессных мероприятий «Государственная поддержка организаций (индивидуальных предпринимателей), осуществляющих оказание жилищно-коммунальных услуг населению»</t>
  </si>
  <si>
    <t>06 3 04 00000</t>
  </si>
  <si>
    <t>Финансовое обеспечение государственных полномочий по компенсации выпадающих доходов теплоснабжающих организаций</t>
  </si>
  <si>
    <t>06 3 04 9Т100</t>
  </si>
  <si>
    <t>Муниципальная программа «Развитие транспортной системы Благовещенского муниципального округа»</t>
  </si>
  <si>
    <t>07 0 00 00000</t>
  </si>
  <si>
    <t>07 3 00 00000</t>
  </si>
  <si>
    <t>Комплекс процессных мероприятий «Транспортное обслуживание пассажирских перевозок»</t>
  </si>
  <si>
    <t>07 3 02 00000</t>
  </si>
  <si>
    <t>Финансовое обеспечение отдельных государственных полномочий по организации транспортного обслуживания населения автомобильным транспортом</t>
  </si>
  <si>
    <t>07 3 02 87440</t>
  </si>
  <si>
    <t xml:space="preserve">Основное мероприятие «Финансовое обеспечение государственных полномочий» </t>
  </si>
  <si>
    <t>10 3 05 00000</t>
  </si>
  <si>
    <t>Финансовое обеспечение государственных полномочий по организационному обеспечению деятельности административных комиссий</t>
  </si>
  <si>
    <t>10 3 05 88430</t>
  </si>
  <si>
    <t>Финансовое обеспечение отдельных государственных полномочий Амурской области по осуществлению регионального государственного контроля (надзора) в области розничной продажи алкогольной и спиртосодержащей продукции</t>
  </si>
  <si>
    <t>10 3 05 87340</t>
  </si>
  <si>
    <t>Комплекс процессных мероприятий «Обеспечение эффективности принимаемых решений в части повышения благоприятных условий для жителей Благовещенского муниципального округа»</t>
  </si>
  <si>
    <t>12 3 02 00000</t>
  </si>
  <si>
    <t>12 3 02 20190</t>
  </si>
  <si>
    <t>Судебная система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</si>
  <si>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</si>
  <si>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</si>
  <si>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88 8 00 51200</t>
  </si>
  <si>
    <t xml:space="preserve">Обеспечение доступности для инвалидов и других маломобильных групп населения административных зданий округа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</si>
  <si>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Изготовление наградной атрибутики для граждан, имеющих звание «Почетный гражданин Благовещенского муниципального округа»</t>
  </si>
  <si>
    <t>01 3 01 40012</t>
  </si>
  <si>
    <t xml:space="preserve">Комплекс процессных мероприятий «Функционирование системы гражданской обороны, защиты населения и территорий от чрезвычайных ситуаций» </t>
  </si>
  <si>
    <t>05 3 02 00000</t>
  </si>
  <si>
    <t>05 3 02 20590</t>
  </si>
  <si>
    <t xml:space="preserve"> 0113</t>
  </si>
  <si>
    <t>10 2 00 00000</t>
  </si>
  <si>
    <t>Муниципальный проект Благовещенского муниципального округа «Создание инструментальной среды – АПК «Безопасный город»»</t>
  </si>
  <si>
    <t>10 2 01 00000</t>
  </si>
  <si>
    <t>Развитие аппаратно-программного комплекса «Безопасный город»</t>
  </si>
  <si>
    <t>10 2 01 S1590</t>
  </si>
  <si>
    <t>Комплексы процессных мероприятий «Противодействие преступности»</t>
  </si>
  <si>
    <t>10 3 02 00000</t>
  </si>
  <si>
    <t>Обеспечение деятельности добровольных народных дружин</t>
  </si>
  <si>
    <t>10 3 02 40800</t>
  </si>
  <si>
    <t>Комплекс процессных мероприятий «Профилактика правонарушений в области природоохранных мероприятий на территории Благовещенского муниципального округа»</t>
  </si>
  <si>
    <t>10 3 04 00000</t>
  </si>
  <si>
    <t>Обеспечение деятельности отдела муниципального контроля при осуществлении природоохранных мероприятий на территории Благовещенского муниципального округа</t>
  </si>
  <si>
    <t>10 3 04 40792</t>
  </si>
  <si>
    <t>Комплекс процессных мероприятий «Текущее содержание систем видеонаблюдения АПК «Безопасный город»»</t>
  </si>
  <si>
    <t>10 3 06 00000</t>
  </si>
  <si>
    <t xml:space="preserve">Поддержание работоспособности камер единой системы видеонаблюдения </t>
  </si>
  <si>
    <t>10 3 06 40996</t>
  </si>
  <si>
    <t xml:space="preserve">Предоставление канала связи </t>
  </si>
  <si>
    <t>10 3 06 40997</t>
  </si>
  <si>
    <t>Исполнение судебных актов Российской Федерации и мировых соглашений по возмещению причиненного вреда</t>
  </si>
  <si>
    <t>12 3 02 20590</t>
  </si>
  <si>
    <t>НАЦИОНАЛЬНАЯ ОБОРОНА</t>
  </si>
  <si>
    <t>0200</t>
  </si>
  <si>
    <t>Мобилизационная и всевойсковая подготовка</t>
  </si>
  <si>
    <t>0203</t>
  </si>
  <si>
    <t>Осуществление первичного воинского учета органами местного самоуправления поселений, муниципальных и городских округов</t>
  </si>
  <si>
    <t>88 8 00 51180</t>
  </si>
  <si>
    <t>Мобилизационная подготовка экономики</t>
  </si>
  <si>
    <t>0204</t>
  </si>
  <si>
    <t>Мероприятия по мобилизационной подготовке</t>
  </si>
  <si>
    <t>88 8 00 81660</t>
  </si>
  <si>
    <t>НАЦИОНАЛЬНАЯ БЕЗОПАСНОСТЬ И ПРАВООХРАНИТЕЛЬНАЯ ДЕЯТЕЛЬНОСТЬ</t>
  </si>
  <si>
    <t>Гражданская оборона</t>
  </si>
  <si>
    <t>0309</t>
  </si>
  <si>
    <t>05 2 00 00000</t>
  </si>
  <si>
    <t>Муниципальный проект Благовещенского муниципального округа «Оснащение материальными ресурсами в целях сокращения времени реагирования и ликвидации пожаров, чрезвычайных ситуаций, ущерба от чрезвычайных ситуаций»</t>
  </si>
  <si>
    <t>05 2 01 00000</t>
  </si>
  <si>
    <t>Создание, хранение запасов материальных ресурсов в целях гражданской обороны на территории Благовещенского муниципального округа</t>
  </si>
  <si>
    <t>05 2 01 40232</t>
  </si>
  <si>
    <t>Создание, хранение, использование и восполнение резерва материальных ресурсов для ликвидации чрезвычайных ситуаций муниципального характера на территории Благовещенского муниципального округа</t>
  </si>
  <si>
    <t>05 2 01 40231</t>
  </si>
  <si>
    <t>Подготовка населенных пунктов к весеннему пожароопасному периоду</t>
  </si>
  <si>
    <t>05 3 01 40210</t>
  </si>
  <si>
    <t>Обеспечение деятельности добровольных пожарных дружин</t>
  </si>
  <si>
    <t>05 3 01 40212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</si>
  <si>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</si>
  <si>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05 3 02 40233</t>
  </si>
  <si>
    <t>Топливно-энергетический комплекс</t>
  </si>
  <si>
    <t>0402</t>
  </si>
  <si>
    <t>Муниципальная программа «Модернизация, реконструкция и капитальный ремонт объектов коммунальной инфраструктуры, энергосбережение и повышение энергетической эффективности, организация сбора и вывоза твердых бытовых отходов и мусора на территории Благовещенского муниципального округа»</t>
  </si>
  <si>
    <t>Комплекс процессных мероприятий «Проведение мероприятий по обеспечению доступности коммунальных услуг, повышению качества и надежности жилищно-коммунального обслуживания населения»</t>
  </si>
  <si>
    <t>06 3 05 00000</t>
  </si>
  <si>
    <t>Расходы, связанные с организацией единой теплоснабжающей организацией теплоснабжения в ценовых зонах теплоснабжения</t>
  </si>
  <si>
    <t>06 3 05 SТ600</t>
  </si>
  <si>
    <t>02 3 00 00000</t>
  </si>
  <si>
    <t>Комплекс процессных мероприятий «Государственная поддержка обеспечения эпизодического и ветеринарно-санитарного благополучия на территории Благовещенского муниципального округа»</t>
  </si>
  <si>
    <t>02 3 02 00000</t>
  </si>
  <si>
    <t>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</si>
  <si>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02 3 02 69700</t>
  </si>
  <si>
    <t>Комплекс процессных мероприятий «Профилактика наркомании, выявление на территории мест произрастания дикорастущих наркосодержащих растений и их уничтожение на территории Благовещенского муниципального округа»</t>
  </si>
  <si>
    <t>10 3 03 00000</t>
  </si>
  <si>
    <t>Уничтожение выявленных площадей дикорастущей конопли</t>
  </si>
  <si>
    <t>10 3 03 40060</t>
  </si>
  <si>
    <t>Установка информационных стендов и знаков в местах массового пребывания людей на водных объектах</t>
  </si>
  <si>
    <t>05 3 02 40261</t>
  </si>
  <si>
    <t>Транспорт</t>
  </si>
  <si>
    <t>0408</t>
  </si>
  <si>
    <t>Оказание услуг по осуществлению регулярных перевозок пассажиров и багажа автомобильным транспортом общего пользования по регулируемым тарифам на муниципальных маршрутах</t>
  </si>
  <si>
    <t>07 3 02 40710</t>
  </si>
  <si>
    <t>Оказание услуг по осуществлению регулярных перевозок пассажиров и багажа автомобильным транспортом общего пользования по регулируемым тарифам на межмуниципальном маршруте</t>
  </si>
  <si>
    <t>07 3 02 40711</t>
  </si>
  <si>
    <t>Дорожное хозяйство (дорожные фонды)</t>
  </si>
  <si>
    <t>0409</t>
  </si>
  <si>
    <t>07 1 00 00000</t>
  </si>
  <si>
    <t>Муниципальный проект «Региональная и местная дорожная сеть»</t>
  </si>
  <si>
    <t>07 1 И8 00000</t>
  </si>
  <si>
    <t>Осуществление дорожной деятельности в рамках реализации национального проекта "Инфраструктура для жизни"</t>
  </si>
  <si>
    <t>07 1 И8 9Д110</t>
  </si>
  <si>
    <t>07 2 00 00000</t>
  </si>
  <si>
    <t>Муниципальный проект Благовещенского муниципального округа «Строительство, капитальный и текущий ремонт автомобильных дорог общего пользования местного значения и сооружений на них»</t>
  </si>
  <si>
    <t>07 2 01 00000</t>
  </si>
  <si>
    <t>Расходные обязательства, связанные с авторским надзором, строительным контролем при строительстве, реконструкции, капитальным ремонтом муниципального имущества</t>
  </si>
  <si>
    <t>07 2 01 9Д102</t>
  </si>
  <si>
    <t>Расходные обязательства, связанные с разработкой проектов организации дорожного движения, паспортизацией, инструментальной диагностикой сети автомобильных дорог</t>
  </si>
  <si>
    <t>07 2 01 9Д403</t>
  </si>
  <si>
    <t xml:space="preserve">Расходные обязательства, связанные с проектированием автомобильных дорог </t>
  </si>
  <si>
    <t>07 2 01 9Д104</t>
  </si>
  <si>
    <t>Приведение в нормативное состояние автодорожной сети Благовещенского мунициппального округа</t>
  </si>
  <si>
    <t>07 2 01 9Д120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</si>
  <si>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</t>
  </si>
  <si>
    <t>07 2 01 SД140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</si>
  <si>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(ПИР)</t>
  </si>
  <si>
    <t>07 2 01 SД141</t>
  </si>
  <si>
    <t>Муниципальный проект Благовещенского муниципального округа «Устройство автобусных остановок и освещения на участках автомобильных дорог»</t>
  </si>
  <si>
    <t>07 2 02 00000</t>
  </si>
  <si>
    <t>Расходы на обустройство остановок для школьных маршрутов, а также освещение улично-дорожной сети населенных пунктов Амурской области</t>
  </si>
  <si>
    <t>07 2 02 SД830</t>
  </si>
  <si>
    <t>Расходы на обустройство остановок для школьных маршрутов, а также освещение улично-дорожной сети населенных пунктов Амурской области (расходы на обустройство остановок для школьных маршрутов с. Волково (ул. Почтовая район школы)</t>
  </si>
  <si>
    <t>07 2 02 SД831</t>
  </si>
  <si>
    <t>Расходы на обустройство остановок для школьных маршрутов, а также освещение улично-дорожной сети населенных пунктов Амурской области (устройство освещения на участках автомобильных дорог местного значения с. Чигири ул. Лучезарная, ул. Славянская, ул. Уральская, с. Кантон-Коммуна ул. Лесная,  ул. Зеленая, ул. Придорожная,  ул. Весенняя,  ул. Рабочая, ул. Тенистая, ул. Кедровая)</t>
  </si>
  <si>
    <t>07 2 02 SД832</t>
  </si>
  <si>
    <t>Комплекс процессных мероприятий «Содействие развитию автомобильных дорог общего пользования местного значения»</t>
  </si>
  <si>
    <t>07 3 01 00000</t>
  </si>
  <si>
    <t>Административно-хозяйственные расходы в рамках осуществления дорожной деятельности</t>
  </si>
  <si>
    <t>07 3 01 9Д690</t>
  </si>
  <si>
    <t>Текущее содержание автомобильных дорог общего пользования местного значения Благовещенского муниципального округа и сооружений на них</t>
  </si>
  <si>
    <t>07 3 01 9Д100</t>
  </si>
  <si>
    <t>Текущее содержание и ремонт остановок</t>
  </si>
  <si>
    <t>07 3 01 9Д101</t>
  </si>
  <si>
    <t>Муниципальная программа «Создание условий для развития субъектов малого и среднего предпринимательства на территории Благовещенского муниципального округа Амурской области»</t>
  </si>
  <si>
    <t>04 0 00 00000</t>
  </si>
  <si>
    <t>04 2 00 00000</t>
  </si>
  <si>
    <t>Муниципальный проект Благовещенского муниципального округа «Финансовая поддержка малого и среднего предпринимательства»</t>
  </si>
  <si>
    <t>04 2 01 00000</t>
  </si>
  <si>
    <t>Оказание региональной поддержки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</t>
  </si>
  <si>
    <t>04 2 01 S0130</t>
  </si>
  <si>
    <t>04 3 00 00000</t>
  </si>
  <si>
    <t>Комплекс процессных мероприятий «Организационная, информационная и консультационная поддержки»</t>
  </si>
  <si>
    <t>04 3 01 00000</t>
  </si>
  <si>
    <t>Содействие в организации выставочно-ярмарочных мероприятий, коллективных экспозиций, конкурсов, фестивалей и форумов с участием субъектов МиСП</t>
  </si>
  <si>
    <t>04 3 01 40200</t>
  </si>
  <si>
    <t>Комплекс процессных мероприятий «Поддержка социальных предпринимателей-субъектов МСП, осуществляющих деятельность, направленную на достижение общественно полезных целей, решение социальных проблем граждан и общества»</t>
  </si>
  <si>
    <t>04 3 02 00000</t>
  </si>
  <si>
    <t>Проведение форума по социальному предпринимательству</t>
  </si>
  <si>
    <t>04 3 02 40201</t>
  </si>
  <si>
    <t>Муниципальный проект Благовещенского муници-пального округа «Развитие градостроительной дея-тельности на территории Благовещенского муници-пального округа»</t>
  </si>
  <si>
    <t>08 2 05 00000</t>
  </si>
  <si>
    <t>Корректировка документов территориального планирования и градостроительного зонирования муниципального уровня</t>
  </si>
  <si>
    <t>08 2 05 S7080</t>
  </si>
  <si>
    <t>08 1 00 00000</t>
  </si>
  <si>
    <t>Муниципальный проект «Жилье»</t>
  </si>
  <si>
    <t>08 1 И2 00000</t>
  </si>
  <si>
    <t>Обеспечение мероприятий по переселению граждан из аварийного жилищного фонда</t>
  </si>
  <si>
    <t>08 1 И2 67483</t>
  </si>
  <si>
    <t>08 1 И2 67484</t>
  </si>
  <si>
    <t>Обеспечение мероприятий по переселению граждан из аварийного жилищного фонда (за счет средств местного бюджета)</t>
  </si>
  <si>
    <t>08 1 И2 6748S</t>
  </si>
  <si>
    <t>Муниципальный проект Благовещенского муниципального округа «Создание манёвренного жилищного фонда Благовещенского муниципального округа»</t>
  </si>
  <si>
    <t>08 2 03 00000</t>
  </si>
  <si>
    <t>Создание муниципального специализированного жилищного фонда</t>
  </si>
  <si>
    <t>08 2 03 40785</t>
  </si>
  <si>
    <t>Оценка рыночной стоимости размера возмещения за изымаемые жилые помещения</t>
  </si>
  <si>
    <t>08 2 04 40721</t>
  </si>
  <si>
    <t>Комплекс процессных мероприятий «Проведение мероприятий по благоустройству территории Благовещенского муниципального округа»</t>
  </si>
  <si>
    <t>02 3 01 00000</t>
  </si>
  <si>
    <t>Вывоз твердых бытовых отходов</t>
  </si>
  <si>
    <t>02 3 01 40982</t>
  </si>
  <si>
    <t>06 2 00 00000</t>
  </si>
  <si>
    <t>Муниципальный проект Благовещенского муниципального округа «Развитие и модернизация систем водоснабжения»</t>
  </si>
  <si>
    <t>06 2 01 00000</t>
  </si>
  <si>
    <t xml:space="preserve">Расходы, направленные на модернизацию объектов ЖКХ </t>
  </si>
  <si>
    <t>06 2 01 40502</t>
  </si>
  <si>
    <t>Расходы, направленные на модернизацию коммунальной инфраструктуры</t>
  </si>
  <si>
    <t>06 2 01 S7400</t>
  </si>
  <si>
    <t>Разработка ПСД по строительству и реконструкции объектов водоснабжения в целях подключения к объектам жилищного фонда на территории с. Чигири</t>
  </si>
  <si>
    <t>06 2 01 40503</t>
  </si>
  <si>
    <t>06 2 01 40702</t>
  </si>
  <si>
    <t>Муниципальный проект Благовещенского муниципального округа «Развитие и модернизация систем теплоснабжения»</t>
  </si>
  <si>
    <t>06 2 02 00000</t>
  </si>
  <si>
    <t>06 2 02 9Т502</t>
  </si>
  <si>
    <t>06 2 02 S7400</t>
  </si>
  <si>
    <t>Муниципальный проект Благовещенского муниципального округа «Развитие и модернизация систем водоотведения»</t>
  </si>
  <si>
    <t>06 2 03 00000</t>
  </si>
  <si>
    <t>06 2 03 40502</t>
  </si>
  <si>
    <t>06 2 03 S7400</t>
  </si>
  <si>
    <t>Муниципальный проект Благовещенского муниципального округа «Создание материально-технического запаса для ликвидации аварийных ситуаций на объектах ЖКХ»</t>
  </si>
  <si>
    <t>06 2 04 00000</t>
  </si>
  <si>
    <t xml:space="preserve">Создание обязательного объема материально-технических ресурсов для оперативного устранения чрезвычайных ситуаций и аварий на объектах жилищно-коммунального хозяйства Благовещенского муниципального округа </t>
  </si>
  <si>
    <t>06 2 04 40610</t>
  </si>
  <si>
    <t>Муниципальный проект Благовещенского муниципального округа «Ремонт общественных бань на территории Благовещенского муниципального округа»</t>
  </si>
  <si>
    <t>06 2 05 00000</t>
  </si>
  <si>
    <t>Расходы, направленные на ремонт общественных бань</t>
  </si>
  <si>
    <t>06 2 05 S9050</t>
  </si>
  <si>
    <t>Проведение необходимых мероприятий для реализации муниципальных проектов</t>
  </si>
  <si>
    <t>06 2 05 40505</t>
  </si>
  <si>
    <t>Комплекс процессных мероприятий «Содержание систем водоснабжения»</t>
  </si>
  <si>
    <t>06 3 01 00000</t>
  </si>
  <si>
    <t>Текущее содержание объектов ЖКХ</t>
  </si>
  <si>
    <t>06 3 01 40501</t>
  </si>
  <si>
    <t>Содержание выявленных бесхозяйных объектов ЖКХ</t>
  </si>
  <si>
    <t>06 3 01 40504</t>
  </si>
  <si>
    <t>Комплекс процессных мероприятий «Содержание систем теплоснабжения»</t>
  </si>
  <si>
    <t>06 3 02 00000</t>
  </si>
  <si>
    <t>06 3 02 9Т501</t>
  </si>
  <si>
    <t>Содержание выявленных бесхозяйных объектов</t>
  </si>
  <si>
    <t>06 3 02 9Т503</t>
  </si>
  <si>
    <t>Комплекс процессных мероприятий «Содержание систем водоотведения»</t>
  </si>
  <si>
    <t>06 3 03 00000</t>
  </si>
  <si>
    <t xml:space="preserve">Ремонтные работы объектов ЖКХ </t>
  </si>
  <si>
    <t>06 3 03 40500</t>
  </si>
  <si>
    <t>06 3 03 40501</t>
  </si>
  <si>
    <t>06 3 03 40504</t>
  </si>
  <si>
    <t>Финансовое обеспечение государственных полномочий Амурской области по компенсации организациям, осуществляющим горячее водоснабжение, холодное водоснабжение и (или) водоотведение, выпадающих доходов возникающих при применении льготных тарифов</t>
  </si>
  <si>
    <t>06 3 04 9Т200</t>
  </si>
  <si>
    <t>Финансовое обеспечение по компенсации выпадающих доходов организаций, возникающих в результате установления льготных тарифов для населения на услуги бань в части коммунальных услуг</t>
  </si>
  <si>
    <t>06 3 05 40631</t>
  </si>
  <si>
    <t>Обустройство детской площадки в с. Михайловка</t>
  </si>
  <si>
    <t>02 2 02 40041</t>
  </si>
  <si>
    <t>Благоустройство территории клуба в с. Грибское</t>
  </si>
  <si>
    <t>02 2 02 40042</t>
  </si>
  <si>
    <t>Строительство сельскохозяйственной ярмарки в с. Волково Благовещенского муниципального округа</t>
  </si>
  <si>
    <t>02 2 02 40205</t>
  </si>
  <si>
    <t>Выполнение работ по монтажу хоккейной коробки в с. Верхнеблаговещенское</t>
  </si>
  <si>
    <t>02 2 02 40987</t>
  </si>
  <si>
    <t>Прочая закупка товаров, работ и услуг</t>
  </si>
  <si>
    <t>Муниципальный проект Благовещенского муниципального округа «Организация сбора твердых коммунальных отходов»</t>
  </si>
  <si>
    <t>02 2 03 00000</t>
  </si>
  <si>
    <t xml:space="preserve">Обустройство мест (площадок) для сбора твердых коммунальных отходов </t>
  </si>
  <si>
    <t>02 2 03 40992</t>
  </si>
  <si>
    <t>Муниципальный проект Благовещенского муниципального округа «Оснащение учреждений специализированной техникой, оборудованием»</t>
  </si>
  <si>
    <t>02 2 04 00000</t>
  </si>
  <si>
    <t>Приобретение специализированной техники</t>
  </si>
  <si>
    <t>02 2 04 40993</t>
  </si>
  <si>
    <t>Приобретение оборудования</t>
  </si>
  <si>
    <t>02 2 04 40994</t>
  </si>
  <si>
    <t>Муниципальный проект Благовещенского муниципального округа «Благоустройство территорий, основанных на предложениях населения»</t>
  </si>
  <si>
    <t>02 2 05 00000</t>
  </si>
  <si>
    <t>Благоустройство общественных и дворовых территорий</t>
  </si>
  <si>
    <t xml:space="preserve">02 2 05 </t>
  </si>
  <si>
    <t>Уличное освещение</t>
  </si>
  <si>
    <t>02 3 01 40980</t>
  </si>
  <si>
    <t>Содержание мест захоронения</t>
  </si>
  <si>
    <t>02 3 01 40981</t>
  </si>
  <si>
    <t>Текущее содержание объектов благоустройства и общественных пространств населенных пунктов Благовещенского муниципального округа</t>
  </si>
  <si>
    <t>02 3 01 40983</t>
  </si>
  <si>
    <t>Проведение конкурсов между дворовыми территориями населенных пунктов Благовещенского муниципального округа</t>
  </si>
  <si>
    <t>02 3 01 40984</t>
  </si>
  <si>
    <t>Вывоз тел умерших, не имеющих родственников или законного представителя из населенных пунктов Благовещенского муниципального округа в морг</t>
  </si>
  <si>
    <t>02 3 01 40985</t>
  </si>
  <si>
    <t>Спил аварийных сухостойных деревьев</t>
  </si>
  <si>
    <t>02 3 01 40986</t>
  </si>
  <si>
    <t>Изготовление информационных щитов, вывесок и адресных указателей для установки на объектах благоустройства</t>
  </si>
  <si>
    <t>02 3 01 40988</t>
  </si>
  <si>
    <t>Захоронение умерших безродных</t>
  </si>
  <si>
    <t>02 3 01 40990</t>
  </si>
  <si>
    <t>Содержание мест (площадок) и контейнеров для сбора твердых коммунальных отходов</t>
  </si>
  <si>
    <t>02 3 01 40991</t>
  </si>
  <si>
    <t>12 2 00 00000</t>
  </si>
  <si>
    <t>Муниципальный проект Благовещенского муниципального округа «Поддержка проектов развития сельских территорий, основанных на местных инициативах»</t>
  </si>
  <si>
    <t>12 2 01 00000</t>
  </si>
  <si>
    <t>Подготовка необходимой документации для получения финансовой поддержки на реализацию проектов развития сельских территорий, основанных на местных инициативах</t>
  </si>
  <si>
    <t>12 2 01 40050</t>
  </si>
  <si>
    <t>12 2 01 40702</t>
  </si>
  <si>
    <t>Поддержка проектов развития территорий Амурской области, основанных на местных инициативах</t>
  </si>
  <si>
    <t>12 2 01 S0400</t>
  </si>
  <si>
    <t>Поддержка проектов развития территорий Амурской области, основанных на местных инициативах (благоустройство территории стадиона с установкой элементов детской площадки в с. Волково Благовещенского муниципального округа Амурской области)</t>
  </si>
  <si>
    <t>12 2 01 S0401</t>
  </si>
  <si>
    <t>Поддержка проектов развития территорий Амурской области, основанных на местных инициативах (уста-новка универсального спортивного комплекса (волей-больная и баскетбольная площадки) с мягким покры-тием и обустройством прилегающей территории с. Но-вопетровка Благовещенского муниципального округа Амурской области)</t>
  </si>
  <si>
    <t>12 2 01 S0402</t>
  </si>
  <si>
    <t>Поддержка проектов развития территорий Амурской области, основанных на местных инициативах (благо-устройство детской площадки с установкой спортивно-го сооружения в с. Новотроицкое Благовещенского муниципального округа Амурской области)</t>
  </si>
  <si>
    <t>12 2 01 S0403</t>
  </si>
  <si>
    <t>Другие вопросы в области жилищно-коммунального хозяйства</t>
  </si>
  <si>
    <t>0505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</si>
  <si>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 октября 2002 г. № 125-ФЗ «О жилищных субсидиях гражданам, выезжающим из районов Крайнего Севера и приравненных к ним местностей».</t>
  </si>
  <si>
    <t>88 8 00 87630</t>
  </si>
  <si>
    <t>Предоставление субсидии муниципальным казенным предприятиям Благовещенского муниципального округа на финансовое обеспечение затрат, связанных с созданием предприятия для выполнения работ, оказанием услуг в рамках осуществления уставной деятельности</t>
  </si>
  <si>
    <t>06 3 05 40633</t>
  </si>
  <si>
    <t>ОХРАНА ОКРУЖАЮЩЕЙ СРЕДЫ</t>
  </si>
  <si>
    <t>0600</t>
  </si>
  <si>
    <t>Другие вопросы в области охраны окружающей среды</t>
  </si>
  <si>
    <t>0605</t>
  </si>
  <si>
    <t>Муниципальный проект Благовещенского муниципального округа «Природоохранные мероприятия на территории Благовещенского муниципального округа»</t>
  </si>
  <si>
    <t>02 2 01 00000</t>
  </si>
  <si>
    <t>Ликвидация мест несанкционированного размещения отходов</t>
  </si>
  <si>
    <t>02 2 01 40790</t>
  </si>
  <si>
    <t>Комплекс проценсных мероприятий "Проведение мероприятий по благоустройству территорий"</t>
  </si>
  <si>
    <t>Озеленение территории населенных пунктов Благовещенского муниципального округа</t>
  </si>
  <si>
    <t>02 3 01 40989</t>
  </si>
  <si>
    <t>Расходы на обеспечение функций органов местного самоуправления</t>
  </si>
  <si>
    <t>Молодежная политика</t>
  </si>
  <si>
    <t>0707</t>
  </si>
  <si>
    <t>Муниципальная программа «Развитие культуры и молодежной политики Благовещенского муниципального округа»</t>
  </si>
  <si>
    <t>11 0 00 00000</t>
  </si>
  <si>
    <t>11 3 00 00000</t>
  </si>
  <si>
    <t>Комплекс процессных мероприятий «Вовлечение молодежи в социальную политику»</t>
  </si>
  <si>
    <t>11 3 04 00000</t>
  </si>
  <si>
    <t>Ежегодная премия главы Благовещенского муниципального округа за вклад в реализацию молодежной политики на территории округа</t>
  </si>
  <si>
    <t>11 3 04 40960</t>
  </si>
  <si>
    <t>КУЛЬТУРА, КИНЕМАТОГРАФИЯ</t>
  </si>
  <si>
    <t>0800</t>
  </si>
  <si>
    <t xml:space="preserve">Культура </t>
  </si>
  <si>
    <t>0801</t>
  </si>
  <si>
    <t xml:space="preserve">Комплекс процессных мероприятий «Мероприятия в сфере культуры и искусства» </t>
  </si>
  <si>
    <t>11 3 03 00000</t>
  </si>
  <si>
    <t>Приобретение (изготовление) продукции (атрибутики) для организации мероприятий</t>
  </si>
  <si>
    <t>11 3 03 40952</t>
  </si>
  <si>
    <t>Пенсионное обеспечение</t>
  </si>
  <si>
    <t>1001</t>
  </si>
  <si>
    <t>Выплата пенсии за выслугу лет лицам, замещавшим муниципальные должности, должности муниципальной службы</t>
  </si>
  <si>
    <t>01 3 01 40770</t>
  </si>
  <si>
    <t>Муниципальный проект Благовещенского муниципального округа «Повышение благополучия и качества жизни граждан пожилого возраста в Благовещенском муниципальном округе»</t>
  </si>
  <si>
    <t>01 2 01 00000</t>
  </si>
  <si>
    <t>Проведение ремонтных работ в жилых помещениях ветеранов ВОВ</t>
  </si>
  <si>
    <t>01 2 01 40010</t>
  </si>
  <si>
    <t>Ремонт жилых помещений ветеранов Великой Отечественной войны</t>
  </si>
  <si>
    <t>01 2 01 80270</t>
  </si>
  <si>
    <t>Обеспечение проведения мероприятий, связанных с празднованием Дня Победы</t>
  </si>
  <si>
    <t>01 3 01 40000</t>
  </si>
  <si>
    <t>Социальная поддержка лиц, удостоенных звания «Почетный гражданин Благовещенского района (округа)»</t>
  </si>
  <si>
    <t>01 3 01 40011</t>
  </si>
  <si>
    <t>Муниципальный проект Благовещенского муниципального округа «Обеспечение предоставления молодым семьям - участникам программы социальных выплат на приобретение жилья или строительство индивидуального жилого дома»</t>
  </si>
  <si>
    <t>08 2 01 00000</t>
  </si>
  <si>
    <t>Реализация мероприятий по обеспечению жильем молодых семей</t>
  </si>
  <si>
    <t>08 2 01 L4970</t>
  </si>
  <si>
    <t>Финансовое обеспечение государственных полномочий по текущему или капитальному ремонту жилых помещений, расположенных на территории области и принадлежащих на праве собственности детям-сиротам и детям, оставшимся без попечения родителей, лицам из их числа</t>
  </si>
  <si>
    <t>08 3 01 80710</t>
  </si>
  <si>
    <t>Другие вопросы в области социальной политики</t>
  </si>
  <si>
    <t>1006</t>
  </si>
  <si>
    <t>Оказание ежегодной поддержки общественной организации ветеранов (пенсионеров) Благовещенского муниципального округа</t>
  </si>
  <si>
    <t>01 3 01 40020</t>
  </si>
  <si>
    <t>Физическая культура и спорт</t>
  </si>
  <si>
    <t>КОНТРОЛЬНО-СЧЕТНАЯ ПАЛАТА БЛАГОВЕЩЕНСКОГО МУНИЦИПАЛЬНОГО ОКРУГА</t>
  </si>
  <si>
    <t>010</t>
  </si>
  <si>
    <t>88 8 00 20190</t>
  </si>
  <si>
    <t>Обеспечение функционирования председателя контрольно-счетной палаты Благовещенского муниципального округа</t>
  </si>
  <si>
    <t>88 8 00 81050</t>
  </si>
  <si>
    <t>Образование</t>
  </si>
  <si>
    <t>СОВЕТ НАРОДНЫХ ДЕПУТАТОВ БЛАГОВЕЩЕНСКОГО МУНИЦИПАЛЬНОГО ОКРУГА АМУРСКОЙ ОБЛАСТИ</t>
  </si>
  <si>
    <t>011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</si>
  <si>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</si>
  <si>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</si>
  <si>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Обеспечение функционирования выборных должностных лиц представительного органа местного самоуправления</t>
  </si>
  <si>
    <t>88 8 00 81020</t>
  </si>
  <si>
    <t>Депутаты представительного органа местного самоуправления</t>
  </si>
  <si>
    <t>88 8 00 81070</t>
  </si>
  <si>
    <t>УПРАВЛЕНИЕ ПО ДЕЛАМ МОЛОДЕЖИ, КУЛЬТУРЫ, ФИЗИЧЕСКОЙ КУЛЬТУРЫ И СПОРТА АДМИНИСТРАЦИИ БЛАГОВЕЩЕНСКОГО МУНИЦИПАЛЬНОГО ОКРУГА</t>
  </si>
  <si>
    <t>013</t>
  </si>
  <si>
    <t>Комплекс процессных мероприятий «Организация библиотечного обслуживания населения Благовещенского муниципального округа, комплектование и обеспечение сохранности библиотечных фондов»</t>
  </si>
  <si>
    <t>11 3 02 00000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</si>
  <si>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</si>
  <si>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11 3 02 20590</t>
  </si>
  <si>
    <t>Комплекс процессных мероприятий «Обеспечение функционирования исполнительных органов местного самоуправления»</t>
  </si>
  <si>
    <t>11 3 05 00000</t>
  </si>
  <si>
    <t>Расходы на обеспечение функций исполнительных органов местного самоуправления</t>
  </si>
  <si>
    <t>11 3 05 20190</t>
  </si>
  <si>
    <t>01 2 02 40702</t>
  </si>
  <si>
    <t>Комплекс процессных мероприятий «Интеграция и устранение социальной разобщенности инвалидов и граждан, не являющихся инвалидами»</t>
  </si>
  <si>
    <t>01 3 02 00000</t>
  </si>
  <si>
    <t xml:space="preserve">Проведение культурных фестивалей для маломобильных граждан </t>
  </si>
  <si>
    <t>01 3 02 40031</t>
  </si>
  <si>
    <t>11 1 00 00000</t>
  </si>
  <si>
    <t>Муниципальный проект «Семейные ценности и инфраструктура культуры»</t>
  </si>
  <si>
    <t>11 1 Я5 00000</t>
  </si>
  <si>
    <t xml:space="preserve">Создание модельных муниципальных библиотек </t>
  </si>
  <si>
    <t>11 1 Я5 Д4540</t>
  </si>
  <si>
    <t>11 2 00 00000</t>
  </si>
  <si>
    <t>Муниципальный проект Благовещенского муниципального округа «Творческие люди»</t>
  </si>
  <si>
    <t>11 2 01 00000</t>
  </si>
  <si>
    <t>Государственная поддержка отрасли культуры (государственная поддержка лучших сельских учреждений культуры)</t>
  </si>
  <si>
    <t>11 2 01 R5191</t>
  </si>
  <si>
    <t>Муниципальный проект Благовещенского муниципального округа "Капитальные ремонты домов культуры Благовещенского муниципального округа"</t>
  </si>
  <si>
    <t>11 2 02 00000</t>
  </si>
  <si>
    <t>Реализация мероприятий по развитию и сохранению культуры в муниципальных образованиях Амурской области</t>
  </si>
  <si>
    <t>11 2 02 S7550</t>
  </si>
  <si>
    <t>11 2 02 40702</t>
  </si>
  <si>
    <t>Оснащение модельных библиотек</t>
  </si>
  <si>
    <t>11 2 02 40961</t>
  </si>
  <si>
    <t>Комплекс процессных мероприятий «Организация досуга и обеспечение жителей Благовещенского муниципального округа услугами организаций культуры»</t>
  </si>
  <si>
    <t>11 3 01 00000</t>
  </si>
  <si>
    <t>11 3 01 20590</t>
  </si>
  <si>
    <t>Другие вопросы в области культуры, кинематографии</t>
  </si>
  <si>
    <t>0804</t>
  </si>
  <si>
    <t>Социальная политика</t>
  </si>
  <si>
    <t>Комплексы процессных мероприятий "Поощрение спортсменов"</t>
  </si>
  <si>
    <t>09 3 03 00000</t>
  </si>
  <si>
    <t>Поощрение спортсменов, достигших высоких спортивных результатов в муниципальном образовании Благовещенский муниицпальный округ</t>
  </si>
  <si>
    <t>09 3 03 40755</t>
  </si>
  <si>
    <t>Приобретение спортивного снаряжения</t>
  </si>
  <si>
    <t>09 2 01 40730</t>
  </si>
  <si>
    <t xml:space="preserve">Проведение спортивных фестивалей для маломобильных граждан </t>
  </si>
  <si>
    <t>01 3 02 40032</t>
  </si>
  <si>
    <t>Совершенствование материально-технической базы для занятий физической культурой и спортом в муниципальных образованиях области</t>
  </si>
  <si>
    <t>09 2 01 S7460</t>
  </si>
  <si>
    <t xml:space="preserve">Закупка и монтаж оборудования для создания "умных" спортивных площадок </t>
  </si>
  <si>
    <t>09 2 01 L7530</t>
  </si>
  <si>
    <t>09 2 01 40505</t>
  </si>
  <si>
    <t xml:space="preserve">Проведение мероприятий в рамках Всероссийского физкультурно-спортивного комплекса «Готов к труду и обороне» (ГТО) местного уровня среди всех категорий населения </t>
  </si>
  <si>
    <t>09 3 01 40760</t>
  </si>
  <si>
    <t>ВСЕГО   РАСХОДОВ</t>
  </si>
  <si>
    <t>Ведомственная структура расходов бюджета муниципального округа на 2026 год (по главным распорядителям средств бюджета муниципального округа, разделам, подразделам и целевым статьям (муниципальным программам и непрограммным направлениям деятельности), группам видов расходов классификации расходов бюджета муниципального округа)</t>
  </si>
  <si>
    <t>Приложение 6</t>
  </si>
  <si>
    <t>от  27.02.2026   №  481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</si>
</sst>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Aptos Narrow"/>
      <family val="2"/>
      <charset val="204"/>
      <scheme val="minor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Aptos Narrow"/>
      <family val="2"/>
      <charset val="204"/>
      <scheme val="minor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1"/>
      <name val="Aptos Narrow"/>
      <family val="2"/>
      <charset val="204"/>
      <scheme val="minor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Aptos Narrow"/>
      <family val="2"/>
      <charset val="204"/>
      <scheme val="minor"/>
    </font>
    <font>
      <b/>
      <sz val="8"/>
      <name val="Aptos Narrow"/>
      <family val="2"/>
      <charset val="204"/>
      <scheme val="minor"/>
    </font>
    <font>
      <b/>
      <sz val="9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ptos Narrow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2" borderId="0" xfId="0" applyFont="1" applyFill="1" applyAlignment="1">
      <alignment horizontal="justify" vertical="center" wrapText="1"/>
    </xf>
    <xf numFmtId="0" fontId="1" fillId="2" borderId="0" xfId="0" applyFont="1" applyFill="1" applyAlignment="1">
      <alignment wrapText="1"/>
    </xf>
    <xf numFmtId="49" fontId="2" fillId="2" borderId="0" xfId="0" applyNumberFormat="1" applyFont="1" applyFill="1" applyAlignment="1">
      <alignment wrapText="1"/>
    </xf>
    <xf numFmtId="49" fontId="1" fillId="2" borderId="0" xfId="0" applyNumberFormat="1" applyFont="1" applyFill="1" applyAlignment="1">
      <alignment wrapText="1"/>
    </xf>
    <xf numFmtId="0" fontId="3" fillId="2" borderId="0" xfId="0" applyFont="1" applyFill="1" applyAlignment="1">
      <alignment horizontal="left"/>
    </xf>
    <xf numFmtId="3" fontId="2" fillId="2" borderId="0" xfId="0" applyNumberFormat="1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4" fillId="2" borderId="0" xfId="0" applyFont="1" applyFill="1"/>
    <xf numFmtId="49" fontId="3" fillId="2" borderId="0" xfId="0" applyNumberFormat="1" applyFont="1" applyFill="1" applyAlignment="1">
      <alignment horizontal="left"/>
    </xf>
    <xf numFmtId="3" fontId="3" fillId="2" borderId="0" xfId="0" applyNumberFormat="1" applyFont="1" applyFill="1" applyAlignment="1">
      <alignment horizontal="left"/>
    </xf>
    <xf numFmtId="49" fontId="1" fillId="2" borderId="0" xfId="0" applyNumberFormat="1" applyFont="1" applyFill="1"/>
    <xf numFmtId="3" fontId="1" fillId="2" borderId="0" xfId="0" applyNumberFormat="1" applyFont="1" applyFill="1" applyAlignment="1">
      <alignment wrapText="1"/>
    </xf>
    <xf numFmtId="0" fontId="1" fillId="2" borderId="1" xfId="0" applyFont="1" applyFill="1" applyBorder="1" applyAlignment="1">
      <alignment horizontal="justify" vertical="center" wrapText="1"/>
    </xf>
    <xf numFmtId="0" fontId="1" fillId="2" borderId="1" xfId="0" applyFont="1" applyFill="1" applyBorder="1" applyAlignment="1">
      <alignment wrapText="1"/>
    </xf>
    <xf numFmtId="49" fontId="2" fillId="2" borderId="1" xfId="0" applyNumberFormat="1" applyFont="1" applyFill="1" applyBorder="1" applyAlignment="1">
      <alignment wrapText="1"/>
    </xf>
    <xf numFmtId="49" fontId="1" fillId="2" borderId="1" xfId="0" applyNumberFormat="1" applyFont="1" applyFill="1" applyBorder="1" applyAlignment="1">
      <alignment wrapText="1"/>
    </xf>
    <xf numFmtId="49" fontId="1" fillId="2" borderId="0" xfId="0" applyNumberFormat="1" applyFont="1" applyFill="1" applyAlignment="1">
      <alignment horizontal="left" wrapText="1"/>
    </xf>
    <xf numFmtId="0" fontId="1" fillId="2" borderId="2" xfId="0" applyFont="1" applyFill="1" applyBorder="1" applyAlignment="1">
      <alignment horizontal="justify" vertical="center" wrapText="1"/>
    </xf>
    <xf numFmtId="0" fontId="1" fillId="2" borderId="2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center" vertical="center" wrapText="1"/>
    </xf>
    <xf numFmtId="3" fontId="2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3" fontId="6" fillId="2" borderId="2" xfId="0" applyNumberFormat="1" applyFont="1" applyFill="1" applyBorder="1" applyAlignment="1">
      <alignment horizontal="center" vertical="center" wrapText="1"/>
    </xf>
    <xf numFmtId="3" fontId="6" fillId="2" borderId="0" xfId="0" applyNumberFormat="1" applyFont="1" applyFill="1" applyAlignment="1">
      <alignment vertical="center"/>
    </xf>
    <xf numFmtId="0" fontId="8" fillId="2" borderId="0" xfId="0" applyFont="1" applyFill="1"/>
    <xf numFmtId="0" fontId="6" fillId="2" borderId="2" xfId="0" applyFont="1" applyFill="1" applyBorder="1" applyAlignment="1">
      <alignment horizontal="justify" vertical="center" wrapText="1"/>
    </xf>
    <xf numFmtId="0" fontId="9" fillId="2" borderId="2" xfId="0" applyFont="1" applyFill="1" applyBorder="1" applyAlignment="1">
      <alignment horizontal="justify" vertical="center" wrapText="1"/>
    </xf>
    <xf numFmtId="0" fontId="2" fillId="2" borderId="2" xfId="0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0" fontId="11" fillId="2" borderId="0" xfId="0" applyFont="1" applyFill="1"/>
    <xf numFmtId="0" fontId="12" fillId="2" borderId="0" xfId="0" applyFont="1" applyFill="1"/>
    <xf numFmtId="0" fontId="2" fillId="2" borderId="2" xfId="0" applyFont="1" applyFill="1" applyBorder="1" applyAlignment="1">
      <alignment horizontal="justify" wrapText="1"/>
    </xf>
    <xf numFmtId="0" fontId="13" fillId="2" borderId="0" xfId="0" applyFont="1" applyFill="1" applyAlignment="1">
      <alignment vertical="center"/>
    </xf>
    <xf numFmtId="49" fontId="14" fillId="2" borderId="2" xfId="0" applyNumberFormat="1" applyFont="1" applyFill="1" applyBorder="1"/>
    <xf numFmtId="49" fontId="15" fillId="2" borderId="2" xfId="0" applyNumberFormat="1" applyFont="1" applyFill="1" applyBorder="1"/>
    <xf numFmtId="0" fontId="6" fillId="2" borderId="2" xfId="0" applyFont="1" applyFill="1" applyBorder="1" applyAlignment="1">
      <alignment horizontal="justify" vertical="center"/>
    </xf>
    <xf numFmtId="49" fontId="6" fillId="2" borderId="3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/>
    <xf numFmtId="3" fontId="6" fillId="2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justify" vertical="center"/>
    </xf>
    <xf numFmtId="0" fontId="9" fillId="2" borderId="2" xfId="0" applyFont="1" applyFill="1" applyBorder="1" applyAlignment="1">
      <alignment horizontal="justify" vertical="center"/>
    </xf>
    <xf numFmtId="49" fontId="2" fillId="2" borderId="2" xfId="0" applyNumberFormat="1" applyFont="1" applyFill="1" applyBorder="1" applyAlignment="1">
      <alignment wrapText="1"/>
    </xf>
    <xf numFmtId="49" fontId="2" fillId="2" borderId="2" xfId="0" applyNumberFormat="1" applyFont="1" applyFill="1" applyBorder="1"/>
    <xf numFmtId="49" fontId="2" fillId="2" borderId="2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justify" vertical="center" wrapText="1"/>
    </xf>
    <xf numFmtId="0" fontId="7" fillId="2" borderId="2" xfId="0" applyFont="1" applyFill="1" applyBorder="1" applyAlignment="1">
      <alignment horizontal="justify" wrapText="1"/>
    </xf>
    <xf numFmtId="0" fontId="6" fillId="2" borderId="2" xfId="0" applyFont="1" applyFill="1" applyBorder="1" applyAlignment="1">
      <alignment horizontal="justify" wrapText="1"/>
    </xf>
    <xf numFmtId="0" fontId="6" fillId="2" borderId="2" xfId="0" applyFont="1" applyFill="1" applyBorder="1" applyAlignment="1">
      <alignment horizontal="justify"/>
    </xf>
    <xf numFmtId="0" fontId="9" fillId="2" borderId="2" xfId="0" applyFont="1" applyFill="1" applyBorder="1" applyAlignment="1">
      <alignment horizontal="justify"/>
    </xf>
    <xf numFmtId="0" fontId="2" fillId="2" borderId="2" xfId="0" applyFont="1" applyFill="1" applyBorder="1" applyAlignment="1">
      <alignment horizontal="justify"/>
    </xf>
    <xf numFmtId="0" fontId="2" fillId="2" borderId="2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justify" vertical="center" wrapText="1"/>
    </xf>
    <xf numFmtId="0" fontId="9" fillId="2" borderId="0" xfId="0" applyFont="1" applyFill="1" applyAlignment="1">
      <alignment horizontal="justify" vertical="center"/>
    </xf>
    <xf numFmtId="3" fontId="9" fillId="2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justify" vertical="center" wrapText="1"/>
    </xf>
    <xf numFmtId="0" fontId="2" fillId="2" borderId="0" xfId="0" applyFont="1" applyFill="1" applyAlignment="1">
      <alignment horizontal="justify" vertical="center"/>
    </xf>
    <xf numFmtId="49" fontId="6" fillId="2" borderId="2" xfId="0" applyNumberFormat="1" applyFont="1" applyFill="1" applyBorder="1" applyAlignment="1">
      <alignment horizontal="center" wrapText="1"/>
    </xf>
    <xf numFmtId="0" fontId="13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/>
    <xf numFmtId="49" fontId="16" fillId="2" borderId="2" xfId="0" applyNumberFormat="1" applyFont="1" applyFill="1" applyBorder="1"/>
    <xf numFmtId="49" fontId="16" fillId="2" borderId="0" xfId="0" applyNumberFormat="1" applyFont="1" applyFill="1"/>
    <xf numFmtId="49" fontId="4" fillId="2" borderId="0" xfId="0" applyNumberFormat="1" applyFont="1" applyFill="1"/>
    <xf numFmtId="3" fontId="4" fillId="2" borderId="0" xfId="0" applyNumberFormat="1" applyFont="1" applyFill="1"/>
    <xf numFmtId="0" fontId="4" fillId="2" borderId="0" xfId="0" applyFont="1" applyFill="1" applyAlignment="1">
      <alignment horizontal="justify"/>
    </xf>
    <xf numFmtId="0" fontId="3" fillId="2" borderId="0" xfId="0" applyFont="1" applyFill="1" applyAlignment="1">
      <alignment horizontal="left"/>
    </xf>
    <xf numFmtId="0" fontId="3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Стандартная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BABD90-A3AA-4342-847D-DAA7D4B55F2B}">
  <sheetPr>
    <tabColor rgb="FF99FF99"/>
  </sheetPr>
  <dimension ref="A1:H980"/>
  <sheetViews>
    <sheetView tabSelected="1" zoomScaleNormal="100" zoomScaleSheetLayoutView="85" workbookViewId="0">
      <selection activeCell="H6" sqref="H6:I6"/>
    </sheetView>
  </sheetViews>
  <sheetFormatPr defaultColWidth="9.125" defaultRowHeight="14.25"/>
  <cols>
    <col min="1" max="1" width="60.875" style="69" customWidth="1"/>
    <col min="2" max="2" width="7.125" style="8" customWidth="1"/>
    <col min="3" max="3" width="7.125" style="66" customWidth="1"/>
    <col min="4" max="4" width="7.625" style="67" customWidth="1"/>
    <col min="5" max="5" width="13.75" style="67" customWidth="1"/>
    <col min="6" max="6" width="7.75" style="67" customWidth="1"/>
    <col min="7" max="7" width="10.875" style="68" customWidth="1"/>
    <col min="8" max="10" width="12.625" style="8" bestFit="1" customWidth="1"/>
    <col min="11" max="16384" width="9.125" style="8"/>
  </cols>
  <sheetData>
    <row r="1" spans="1:8" ht="17.25" customHeight="1">
      <c r="A1" s="1"/>
      <c r="B1" s="2"/>
      <c r="C1" s="3"/>
      <c r="D1" s="4"/>
      <c r="E1" s="70" t="s">
        <v>751</v>
      </c>
      <c r="F1" s="70"/>
      <c r="G1" s="70"/>
    </row>
    <row r="2" spans="1:8" ht="27" customHeight="1">
      <c r="A2" s="1"/>
      <c r="B2" s="2"/>
      <c r="C2" s="3"/>
      <c r="D2" s="4"/>
      <c r="E2" s="71" t="s">
        <v>0</v>
      </c>
      <c r="F2" s="71"/>
      <c r="G2" s="71"/>
    </row>
    <row r="3" spans="1:8" ht="12.75" customHeight="1">
      <c r="A3" s="1"/>
      <c r="B3" s="2"/>
      <c r="C3" s="3"/>
      <c r="D3" s="4"/>
      <c r="E3" s="70" t="s">
        <v>752</v>
      </c>
      <c r="F3" s="70"/>
      <c r="G3" s="70"/>
    </row>
    <row r="4" spans="1:8" ht="16.5" customHeight="1">
      <c r="A4" s="1"/>
      <c r="B4" s="2"/>
      <c r="C4" s="3"/>
      <c r="D4" s="4"/>
      <c r="E4" s="9"/>
      <c r="F4" s="5"/>
      <c r="G4" s="10"/>
    </row>
    <row r="5" spans="1:8">
      <c r="A5" s="1"/>
      <c r="B5" s="2"/>
      <c r="C5" s="3"/>
      <c r="D5" s="4"/>
      <c r="E5" s="11"/>
      <c r="F5" s="11"/>
      <c r="G5" s="12"/>
    </row>
    <row r="6" spans="1:8" ht="99.75" customHeight="1">
      <c r="A6" s="72" t="s">
        <v>750</v>
      </c>
      <c r="B6" s="72"/>
      <c r="C6" s="72"/>
      <c r="D6" s="72"/>
      <c r="E6" s="72"/>
      <c r="F6" s="72"/>
      <c r="G6" s="72"/>
    </row>
    <row r="7" spans="1:8">
      <c r="A7" s="13"/>
      <c r="B7" s="14"/>
      <c r="C7" s="15"/>
      <c r="D7" s="16"/>
      <c r="E7" s="17"/>
      <c r="F7" s="73" t="s">
        <v>1</v>
      </c>
      <c r="G7" s="73"/>
    </row>
    <row r="8" spans="1:8" ht="36.75" customHeight="1">
      <c r="A8" s="18"/>
      <c r="B8" s="19" t="s">
        <v>2</v>
      </c>
      <c r="C8" s="20" t="s">
        <v>3</v>
      </c>
      <c r="D8" s="21" t="s">
        <v>4</v>
      </c>
      <c r="E8" s="21" t="s">
        <v>5</v>
      </c>
      <c r="F8" s="21" t="s">
        <v>6</v>
      </c>
      <c r="G8" s="22" t="s">
        <v>7</v>
      </c>
    </row>
    <row r="9" spans="1:8" s="28" customFormat="1" ht="47.25">
      <c r="A9" s="24" t="s">
        <v>8</v>
      </c>
      <c r="B9" s="25" t="s">
        <v>9</v>
      </c>
      <c r="C9" s="25"/>
      <c r="D9" s="25"/>
      <c r="E9" s="25"/>
      <c r="F9" s="25"/>
      <c r="G9" s="26">
        <f>G10+G36+G87+G67+G80+G29</f>
        <v>31182</v>
      </c>
    </row>
    <row r="10" spans="1:8">
      <c r="A10" s="29" t="s">
        <v>10</v>
      </c>
      <c r="B10" s="25" t="s">
        <v>9</v>
      </c>
      <c r="C10" s="25" t="s">
        <v>11</v>
      </c>
      <c r="D10" s="25"/>
      <c r="E10" s="25"/>
      <c r="F10" s="25"/>
      <c r="G10" s="26">
        <f>G11</f>
        <v>19907</v>
      </c>
      <c r="H10" s="6"/>
    </row>
    <row r="11" spans="1:8">
      <c r="A11" s="29" t="s">
        <v>12</v>
      </c>
      <c r="B11" s="25" t="s">
        <v>9</v>
      </c>
      <c r="C11" s="25" t="s">
        <v>11</v>
      </c>
      <c r="D11" s="25" t="s">
        <v>13</v>
      </c>
      <c r="E11" s="25"/>
      <c r="F11" s="25"/>
      <c r="G11" s="26">
        <f>G12+G17</f>
        <v>19907</v>
      </c>
    </row>
    <row r="12" spans="1:8" ht="39.75" customHeight="1">
      <c r="A12" s="29" t="s">
        <v>14</v>
      </c>
      <c r="B12" s="25" t="s">
        <v>9</v>
      </c>
      <c r="C12" s="25" t="s">
        <v>11</v>
      </c>
      <c r="D12" s="25" t="s">
        <v>13</v>
      </c>
      <c r="E12" s="25" t="s">
        <v>15</v>
      </c>
      <c r="F12" s="25"/>
      <c r="G12" s="26">
        <f t="shared" ref="G12:G15" si="0">G13</f>
        <v>49</v>
      </c>
    </row>
    <row r="13" spans="1:8">
      <c r="A13" s="29" t="s">
        <v>16</v>
      </c>
      <c r="B13" s="20" t="s">
        <v>9</v>
      </c>
      <c r="C13" s="20" t="s">
        <v>11</v>
      </c>
      <c r="D13" s="20" t="s">
        <v>13</v>
      </c>
      <c r="E13" s="20" t="s">
        <v>17</v>
      </c>
      <c r="F13" s="20"/>
      <c r="G13" s="23">
        <f t="shared" si="0"/>
        <v>49</v>
      </c>
    </row>
    <row r="14" spans="1:8" ht="43.5" customHeight="1">
      <c r="A14" s="30" t="s">
        <v>18</v>
      </c>
      <c r="B14" s="20" t="s">
        <v>9</v>
      </c>
      <c r="C14" s="20" t="s">
        <v>11</v>
      </c>
      <c r="D14" s="20" t="s">
        <v>13</v>
      </c>
      <c r="E14" s="20" t="s">
        <v>19</v>
      </c>
      <c r="F14" s="20"/>
      <c r="G14" s="23">
        <f t="shared" si="0"/>
        <v>49</v>
      </c>
    </row>
    <row r="15" spans="1:8" ht="38.25">
      <c r="A15" s="31" t="s">
        <v>20</v>
      </c>
      <c r="B15" s="20" t="s">
        <v>9</v>
      </c>
      <c r="C15" s="20" t="s">
        <v>11</v>
      </c>
      <c r="D15" s="20" t="s">
        <v>13</v>
      </c>
      <c r="E15" s="20" t="s">
        <v>21</v>
      </c>
      <c r="F15" s="20"/>
      <c r="G15" s="23">
        <f t="shared" si="0"/>
        <v>49</v>
      </c>
    </row>
    <row r="16" spans="1:8" ht="25.5">
      <c r="A16" s="31" t="s">
        <v>22</v>
      </c>
      <c r="B16" s="20" t="s">
        <v>9</v>
      </c>
      <c r="C16" s="20" t="s">
        <v>11</v>
      </c>
      <c r="D16" s="20" t="s">
        <v>13</v>
      </c>
      <c r="E16" s="20" t="s">
        <v>21</v>
      </c>
      <c r="F16" s="20" t="s">
        <v>23</v>
      </c>
      <c r="G16" s="23">
        <v>49</v>
      </c>
    </row>
    <row r="17" spans="1:7" ht="50.25" customHeight="1">
      <c r="A17" s="29" t="s">
        <v>24</v>
      </c>
      <c r="B17" s="25" t="s">
        <v>9</v>
      </c>
      <c r="C17" s="25" t="s">
        <v>11</v>
      </c>
      <c r="D17" s="25" t="s">
        <v>13</v>
      </c>
      <c r="E17" s="25" t="s">
        <v>25</v>
      </c>
      <c r="F17" s="25"/>
      <c r="G17" s="26">
        <f>G18</f>
        <v>19858</v>
      </c>
    </row>
    <row r="18" spans="1:7">
      <c r="A18" s="29" t="s">
        <v>16</v>
      </c>
      <c r="B18" s="25" t="s">
        <v>9</v>
      </c>
      <c r="C18" s="25" t="s">
        <v>11</v>
      </c>
      <c r="D18" s="25" t="s">
        <v>13</v>
      </c>
      <c r="E18" s="25" t="s">
        <v>26</v>
      </c>
      <c r="F18" s="20"/>
      <c r="G18" s="26">
        <f>G22+G19</f>
        <v>19858</v>
      </c>
    </row>
    <row r="19" spans="1:7" ht="27" hidden="1">
      <c r="A19" s="30" t="s">
        <v>27</v>
      </c>
      <c r="B19" s="32" t="s">
        <v>9</v>
      </c>
      <c r="C19" s="32" t="s">
        <v>11</v>
      </c>
      <c r="D19" s="32" t="s">
        <v>13</v>
      </c>
      <c r="E19" s="32" t="s">
        <v>28</v>
      </c>
      <c r="F19" s="20"/>
      <c r="G19" s="26">
        <f t="shared" ref="G19:G20" si="1">G20</f>
        <v>0</v>
      </c>
    </row>
    <row r="20" spans="1:7" ht="25.5" hidden="1">
      <c r="A20" s="31" t="s">
        <v>29</v>
      </c>
      <c r="B20" s="20" t="s">
        <v>9</v>
      </c>
      <c r="C20" s="20" t="s">
        <v>11</v>
      </c>
      <c r="D20" s="20" t="s">
        <v>13</v>
      </c>
      <c r="E20" s="33" t="s">
        <v>30</v>
      </c>
      <c r="F20" s="20"/>
      <c r="G20" s="23">
        <f t="shared" si="1"/>
        <v>0</v>
      </c>
    </row>
    <row r="21" spans="1:7" hidden="1">
      <c r="A21" s="31" t="s">
        <v>31</v>
      </c>
      <c r="B21" s="20" t="s">
        <v>9</v>
      </c>
      <c r="C21" s="20" t="s">
        <v>11</v>
      </c>
      <c r="D21" s="20" t="s">
        <v>13</v>
      </c>
      <c r="E21" s="33" t="s">
        <v>32</v>
      </c>
      <c r="F21" s="20" t="s">
        <v>33</v>
      </c>
      <c r="G21" s="23">
        <v>0</v>
      </c>
    </row>
    <row r="22" spans="1:7" ht="42.75" customHeight="1">
      <c r="A22" s="30" t="s">
        <v>34</v>
      </c>
      <c r="B22" s="25" t="s">
        <v>9</v>
      </c>
      <c r="C22" s="25" t="s">
        <v>11</v>
      </c>
      <c r="D22" s="25" t="s">
        <v>13</v>
      </c>
      <c r="E22" s="32" t="s">
        <v>35</v>
      </c>
      <c r="F22" s="20"/>
      <c r="G22" s="23">
        <f>G23+G25</f>
        <v>19858</v>
      </c>
    </row>
    <row r="23" spans="1:7" s="34" customFormat="1" ht="12.75">
      <c r="A23" s="31" t="s">
        <v>36</v>
      </c>
      <c r="B23" s="20" t="s">
        <v>9</v>
      </c>
      <c r="C23" s="20" t="s">
        <v>11</v>
      </c>
      <c r="D23" s="20" t="s">
        <v>13</v>
      </c>
      <c r="E23" s="20" t="s">
        <v>37</v>
      </c>
      <c r="F23" s="20"/>
      <c r="G23" s="23">
        <f>G24</f>
        <v>740</v>
      </c>
    </row>
    <row r="24" spans="1:7" s="34" customFormat="1" ht="25.5">
      <c r="A24" s="31" t="s">
        <v>22</v>
      </c>
      <c r="B24" s="20" t="s">
        <v>9</v>
      </c>
      <c r="C24" s="20" t="s">
        <v>11</v>
      </c>
      <c r="D24" s="20" t="s">
        <v>13</v>
      </c>
      <c r="E24" s="20" t="s">
        <v>37</v>
      </c>
      <c r="F24" s="20" t="s">
        <v>23</v>
      </c>
      <c r="G24" s="23">
        <f>340+400</f>
        <v>740</v>
      </c>
    </row>
    <row r="25" spans="1:7" s="34" customFormat="1" ht="25.5">
      <c r="A25" s="31" t="s">
        <v>38</v>
      </c>
      <c r="B25" s="20" t="s">
        <v>9</v>
      </c>
      <c r="C25" s="20" t="s">
        <v>11</v>
      </c>
      <c r="D25" s="20" t="s">
        <v>13</v>
      </c>
      <c r="E25" s="20" t="s">
        <v>39</v>
      </c>
      <c r="F25" s="20"/>
      <c r="G25" s="23">
        <f>G27+G28+G26</f>
        <v>19118</v>
      </c>
    </row>
    <row r="26" spans="1:7" s="34" customFormat="1" ht="38.25">
      <c r="A26" s="31" t="s">
        <v>40</v>
      </c>
      <c r="B26" s="20" t="s">
        <v>9</v>
      </c>
      <c r="C26" s="20" t="s">
        <v>11</v>
      </c>
      <c r="D26" s="20" t="s">
        <v>13</v>
      </c>
      <c r="E26" s="20" t="s">
        <v>39</v>
      </c>
      <c r="F26" s="20" t="s">
        <v>41</v>
      </c>
      <c r="G26" s="23">
        <f>19084+1</f>
        <v>19085</v>
      </c>
    </row>
    <row r="27" spans="1:7" s="34" customFormat="1" ht="25.5">
      <c r="A27" s="31" t="s">
        <v>22</v>
      </c>
      <c r="B27" s="20" t="s">
        <v>9</v>
      </c>
      <c r="C27" s="20" t="s">
        <v>11</v>
      </c>
      <c r="D27" s="20" t="s">
        <v>13</v>
      </c>
      <c r="E27" s="20" t="s">
        <v>39</v>
      </c>
      <c r="F27" s="20" t="s">
        <v>23</v>
      </c>
      <c r="G27" s="23">
        <f>20-1+14-1</f>
        <v>32</v>
      </c>
    </row>
    <row r="28" spans="1:7" s="34" customFormat="1" ht="12.75">
      <c r="A28" s="31" t="s">
        <v>31</v>
      </c>
      <c r="B28" s="20" t="s">
        <v>9</v>
      </c>
      <c r="C28" s="20" t="s">
        <v>11</v>
      </c>
      <c r="D28" s="20" t="s">
        <v>13</v>
      </c>
      <c r="E28" s="20" t="s">
        <v>39</v>
      </c>
      <c r="F28" s="20" t="s">
        <v>33</v>
      </c>
      <c r="G28" s="23">
        <v>1</v>
      </c>
    </row>
    <row r="29" spans="1:7" s="35" customFormat="1" ht="12.75" hidden="1">
      <c r="A29" s="29" t="s">
        <v>42</v>
      </c>
      <c r="B29" s="25" t="s">
        <v>9</v>
      </c>
      <c r="C29" s="25" t="s">
        <v>43</v>
      </c>
      <c r="D29" s="20"/>
      <c r="E29" s="25"/>
      <c r="F29" s="25"/>
      <c r="G29" s="26">
        <f t="shared" ref="G29:G34" si="2">G30</f>
        <v>0</v>
      </c>
    </row>
    <row r="30" spans="1:7" s="34" customFormat="1" ht="25.5" hidden="1">
      <c r="A30" s="29" t="s">
        <v>44</v>
      </c>
      <c r="B30" s="25" t="s">
        <v>9</v>
      </c>
      <c r="C30" s="25" t="s">
        <v>43</v>
      </c>
      <c r="D30" s="25" t="s">
        <v>45</v>
      </c>
      <c r="E30" s="25"/>
      <c r="F30" s="20"/>
      <c r="G30" s="26">
        <f t="shared" si="2"/>
        <v>0</v>
      </c>
    </row>
    <row r="31" spans="1:7" s="34" customFormat="1" ht="51" hidden="1">
      <c r="A31" s="29" t="s">
        <v>46</v>
      </c>
      <c r="B31" s="25" t="s">
        <v>9</v>
      </c>
      <c r="C31" s="25" t="s">
        <v>43</v>
      </c>
      <c r="D31" s="25" t="s">
        <v>45</v>
      </c>
      <c r="E31" s="25" t="s">
        <v>47</v>
      </c>
      <c r="F31" s="20"/>
      <c r="G31" s="26">
        <f t="shared" si="2"/>
        <v>0</v>
      </c>
    </row>
    <row r="32" spans="1:7" s="34" customFormat="1" ht="12.75" hidden="1">
      <c r="A32" s="29" t="s">
        <v>16</v>
      </c>
      <c r="B32" s="25" t="s">
        <v>9</v>
      </c>
      <c r="C32" s="25" t="s">
        <v>43</v>
      </c>
      <c r="D32" s="25" t="s">
        <v>45</v>
      </c>
      <c r="E32" s="25" t="s">
        <v>48</v>
      </c>
      <c r="F32" s="20"/>
      <c r="G32" s="26">
        <f t="shared" si="2"/>
        <v>0</v>
      </c>
    </row>
    <row r="33" spans="1:7" s="34" customFormat="1" ht="13.5" hidden="1">
      <c r="A33" s="30" t="s">
        <v>49</v>
      </c>
      <c r="B33" s="32" t="s">
        <v>9</v>
      </c>
      <c r="C33" s="25" t="s">
        <v>43</v>
      </c>
      <c r="D33" s="32" t="s">
        <v>45</v>
      </c>
      <c r="E33" s="32" t="s">
        <v>50</v>
      </c>
      <c r="F33" s="20"/>
      <c r="G33" s="26">
        <f t="shared" si="2"/>
        <v>0</v>
      </c>
    </row>
    <row r="34" spans="1:7" s="34" customFormat="1" ht="25.5" hidden="1">
      <c r="A34" s="31" t="s">
        <v>51</v>
      </c>
      <c r="B34" s="20" t="s">
        <v>9</v>
      </c>
      <c r="C34" s="20" t="s">
        <v>43</v>
      </c>
      <c r="D34" s="20" t="s">
        <v>45</v>
      </c>
      <c r="E34" s="20" t="s">
        <v>52</v>
      </c>
      <c r="F34" s="20"/>
      <c r="G34" s="23">
        <f t="shared" si="2"/>
        <v>0</v>
      </c>
    </row>
    <row r="35" spans="1:7" s="34" customFormat="1" ht="25.5" hidden="1">
      <c r="A35" s="31" t="s">
        <v>22</v>
      </c>
      <c r="B35" s="20" t="s">
        <v>9</v>
      </c>
      <c r="C35" s="20" t="s">
        <v>43</v>
      </c>
      <c r="D35" s="20" t="s">
        <v>45</v>
      </c>
      <c r="E35" s="20" t="s">
        <v>52</v>
      </c>
      <c r="F35" s="20" t="s">
        <v>23</v>
      </c>
      <c r="G35" s="23"/>
    </row>
    <row r="36" spans="1:7" s="34" customFormat="1" ht="12.75">
      <c r="A36" s="29" t="s">
        <v>53</v>
      </c>
      <c r="B36" s="25" t="s">
        <v>9</v>
      </c>
      <c r="C36" s="25" t="s">
        <v>54</v>
      </c>
      <c r="D36" s="25"/>
      <c r="E36" s="25"/>
      <c r="F36" s="25"/>
      <c r="G36" s="26">
        <f>G50+G37+G45</f>
        <v>1550</v>
      </c>
    </row>
    <row r="37" spans="1:7" s="34" customFormat="1" ht="12.75" hidden="1">
      <c r="A37" s="29" t="s">
        <v>55</v>
      </c>
      <c r="B37" s="25" t="s">
        <v>9</v>
      </c>
      <c r="C37" s="25" t="s">
        <v>54</v>
      </c>
      <c r="D37" s="25" t="s">
        <v>56</v>
      </c>
      <c r="E37" s="25"/>
      <c r="F37" s="25"/>
      <c r="G37" s="26">
        <f t="shared" ref="G37:G39" si="3">G38</f>
        <v>0</v>
      </c>
    </row>
    <row r="38" spans="1:7" s="34" customFormat="1" ht="53.25" hidden="1" customHeight="1">
      <c r="A38" s="29" t="s">
        <v>24</v>
      </c>
      <c r="B38" s="25" t="s">
        <v>9</v>
      </c>
      <c r="C38" s="25" t="s">
        <v>54</v>
      </c>
      <c r="D38" s="25" t="s">
        <v>56</v>
      </c>
      <c r="E38" s="25" t="s">
        <v>25</v>
      </c>
      <c r="F38" s="25"/>
      <c r="G38" s="26">
        <f t="shared" si="3"/>
        <v>0</v>
      </c>
    </row>
    <row r="39" spans="1:7" s="34" customFormat="1" ht="12.75" hidden="1">
      <c r="A39" s="29" t="s">
        <v>16</v>
      </c>
      <c r="B39" s="25" t="s">
        <v>9</v>
      </c>
      <c r="C39" s="25" t="s">
        <v>54</v>
      </c>
      <c r="D39" s="25" t="s">
        <v>56</v>
      </c>
      <c r="E39" s="25" t="s">
        <v>26</v>
      </c>
      <c r="F39" s="25"/>
      <c r="G39" s="26">
        <f t="shared" si="3"/>
        <v>0</v>
      </c>
    </row>
    <row r="40" spans="1:7" s="34" customFormat="1" ht="40.5" hidden="1">
      <c r="A40" s="30" t="s">
        <v>34</v>
      </c>
      <c r="B40" s="25" t="s">
        <v>9</v>
      </c>
      <c r="C40" s="25" t="s">
        <v>54</v>
      </c>
      <c r="D40" s="25" t="s">
        <v>56</v>
      </c>
      <c r="E40" s="32" t="s">
        <v>35</v>
      </c>
      <c r="F40" s="25"/>
      <c r="G40" s="26">
        <f>G41+G43</f>
        <v>0</v>
      </c>
    </row>
    <row r="41" spans="1:7" s="34" customFormat="1" ht="25.5" hidden="1">
      <c r="A41" s="31" t="s">
        <v>57</v>
      </c>
      <c r="B41" s="20" t="s">
        <v>9</v>
      </c>
      <c r="C41" s="20" t="s">
        <v>54</v>
      </c>
      <c r="D41" s="20" t="s">
        <v>56</v>
      </c>
      <c r="E41" s="20" t="s">
        <v>58</v>
      </c>
      <c r="F41" s="25"/>
      <c r="G41" s="23">
        <f>G42</f>
        <v>0</v>
      </c>
    </row>
    <row r="42" spans="1:7" s="34" customFormat="1" ht="25.5" hidden="1">
      <c r="A42" s="31" t="s">
        <v>22</v>
      </c>
      <c r="B42" s="20" t="s">
        <v>9</v>
      </c>
      <c r="C42" s="20" t="s">
        <v>54</v>
      </c>
      <c r="D42" s="20" t="s">
        <v>56</v>
      </c>
      <c r="E42" s="20" t="s">
        <v>58</v>
      </c>
      <c r="F42" s="20" t="s">
        <v>23</v>
      </c>
      <c r="G42" s="23">
        <v>0</v>
      </c>
    </row>
    <row r="43" spans="1:7" s="34" customFormat="1" ht="25.5" hidden="1">
      <c r="A43" s="31" t="s">
        <v>59</v>
      </c>
      <c r="B43" s="20" t="s">
        <v>9</v>
      </c>
      <c r="C43" s="20" t="s">
        <v>54</v>
      </c>
      <c r="D43" s="20" t="s">
        <v>56</v>
      </c>
      <c r="E43" s="20" t="s">
        <v>60</v>
      </c>
      <c r="F43" s="25"/>
      <c r="G43" s="23">
        <f>G44</f>
        <v>0</v>
      </c>
    </row>
    <row r="44" spans="1:7" s="34" customFormat="1" ht="25.5" hidden="1">
      <c r="A44" s="31" t="s">
        <v>22</v>
      </c>
      <c r="B44" s="20" t="s">
        <v>9</v>
      </c>
      <c r="C44" s="20" t="s">
        <v>54</v>
      </c>
      <c r="D44" s="20" t="s">
        <v>56</v>
      </c>
      <c r="E44" s="20" t="s">
        <v>60</v>
      </c>
      <c r="F44" s="20" t="s">
        <v>23</v>
      </c>
      <c r="G44" s="23">
        <v>0</v>
      </c>
    </row>
    <row r="45" spans="1:7" s="34" customFormat="1" ht="12.75">
      <c r="A45" s="29" t="s">
        <v>61</v>
      </c>
      <c r="B45" s="25" t="s">
        <v>9</v>
      </c>
      <c r="C45" s="25" t="s">
        <v>54</v>
      </c>
      <c r="D45" s="25" t="s">
        <v>62</v>
      </c>
      <c r="E45" s="20"/>
      <c r="F45" s="20"/>
      <c r="G45" s="26">
        <f t="shared" ref="G45:G47" si="4">G46</f>
        <v>72</v>
      </c>
    </row>
    <row r="46" spans="1:7" s="34" customFormat="1" ht="48" customHeight="1">
      <c r="A46" s="29" t="s">
        <v>24</v>
      </c>
      <c r="B46" s="25" t="s">
        <v>9</v>
      </c>
      <c r="C46" s="25" t="s">
        <v>54</v>
      </c>
      <c r="D46" s="25" t="s">
        <v>62</v>
      </c>
      <c r="E46" s="25" t="s">
        <v>25</v>
      </c>
      <c r="F46" s="20"/>
      <c r="G46" s="26">
        <f t="shared" si="4"/>
        <v>72</v>
      </c>
    </row>
    <row r="47" spans="1:7" s="34" customFormat="1" ht="12.75">
      <c r="A47" s="29" t="s">
        <v>16</v>
      </c>
      <c r="B47" s="25" t="s">
        <v>9</v>
      </c>
      <c r="C47" s="25" t="s">
        <v>54</v>
      </c>
      <c r="D47" s="25" t="s">
        <v>62</v>
      </c>
      <c r="E47" s="25" t="s">
        <v>26</v>
      </c>
      <c r="F47" s="20"/>
      <c r="G47" s="26">
        <f t="shared" si="4"/>
        <v>72</v>
      </c>
    </row>
    <row r="48" spans="1:7" s="34" customFormat="1" ht="12.75">
      <c r="A48" s="31" t="s">
        <v>36</v>
      </c>
      <c r="B48" s="20" t="s">
        <v>9</v>
      </c>
      <c r="C48" s="20" t="s">
        <v>54</v>
      </c>
      <c r="D48" s="20" t="s">
        <v>62</v>
      </c>
      <c r="E48" s="20" t="s">
        <v>37</v>
      </c>
      <c r="F48" s="20"/>
      <c r="G48" s="23">
        <f>G49</f>
        <v>72</v>
      </c>
    </row>
    <row r="49" spans="1:7" s="34" customFormat="1" ht="25.5">
      <c r="A49" s="31" t="s">
        <v>22</v>
      </c>
      <c r="B49" s="20" t="s">
        <v>9</v>
      </c>
      <c r="C49" s="20" t="s">
        <v>54</v>
      </c>
      <c r="D49" s="20" t="s">
        <v>62</v>
      </c>
      <c r="E49" s="20" t="s">
        <v>37</v>
      </c>
      <c r="F49" s="20" t="s">
        <v>23</v>
      </c>
      <c r="G49" s="23">
        <v>72</v>
      </c>
    </row>
    <row r="50" spans="1:7" s="34" customFormat="1" ht="12.75">
      <c r="A50" s="29" t="s">
        <v>63</v>
      </c>
      <c r="B50" s="25" t="s">
        <v>9</v>
      </c>
      <c r="C50" s="25" t="s">
        <v>54</v>
      </c>
      <c r="D50" s="25" t="s">
        <v>64</v>
      </c>
      <c r="E50" s="25"/>
      <c r="F50" s="25"/>
      <c r="G50" s="26">
        <f>G56+G51</f>
        <v>1478</v>
      </c>
    </row>
    <row r="51" spans="1:7" s="34" customFormat="1" ht="37.5" customHeight="1">
      <c r="A51" s="29" t="s">
        <v>14</v>
      </c>
      <c r="B51" s="25" t="s">
        <v>9</v>
      </c>
      <c r="C51" s="25" t="s">
        <v>54</v>
      </c>
      <c r="D51" s="25" t="s">
        <v>64</v>
      </c>
      <c r="E51" s="25" t="s">
        <v>15</v>
      </c>
      <c r="F51" s="25"/>
      <c r="G51" s="26">
        <f t="shared" ref="G51:G53" si="5">G52</f>
        <v>686</v>
      </c>
    </row>
    <row r="52" spans="1:7" s="34" customFormat="1" ht="12.75">
      <c r="A52" s="29" t="s">
        <v>16</v>
      </c>
      <c r="B52" s="25" t="s">
        <v>9</v>
      </c>
      <c r="C52" s="25" t="s">
        <v>54</v>
      </c>
      <c r="D52" s="25" t="s">
        <v>64</v>
      </c>
      <c r="E52" s="25" t="s">
        <v>17</v>
      </c>
      <c r="F52" s="25"/>
      <c r="G52" s="26">
        <f t="shared" si="5"/>
        <v>686</v>
      </c>
    </row>
    <row r="53" spans="1:7" s="34" customFormat="1" ht="12.75">
      <c r="A53" s="29" t="s">
        <v>65</v>
      </c>
      <c r="B53" s="25" t="s">
        <v>9</v>
      </c>
      <c r="C53" s="25" t="s">
        <v>54</v>
      </c>
      <c r="D53" s="25" t="s">
        <v>64</v>
      </c>
      <c r="E53" s="25" t="s">
        <v>66</v>
      </c>
      <c r="F53" s="25"/>
      <c r="G53" s="26">
        <f t="shared" si="5"/>
        <v>686</v>
      </c>
    </row>
    <row r="54" spans="1:7" s="34" customFormat="1" ht="12.75">
      <c r="A54" s="31" t="s">
        <v>67</v>
      </c>
      <c r="B54" s="20" t="s">
        <v>9</v>
      </c>
      <c r="C54" s="20" t="s">
        <v>54</v>
      </c>
      <c r="D54" s="20" t="s">
        <v>64</v>
      </c>
      <c r="E54" s="20" t="s">
        <v>68</v>
      </c>
      <c r="F54" s="25"/>
      <c r="G54" s="23">
        <f>G55</f>
        <v>686</v>
      </c>
    </row>
    <row r="55" spans="1:7" s="34" customFormat="1" ht="25.5">
      <c r="A55" s="31" t="s">
        <v>22</v>
      </c>
      <c r="B55" s="20" t="s">
        <v>9</v>
      </c>
      <c r="C55" s="20" t="s">
        <v>54</v>
      </c>
      <c r="D55" s="20" t="s">
        <v>64</v>
      </c>
      <c r="E55" s="20" t="s">
        <v>68</v>
      </c>
      <c r="F55" s="20" t="s">
        <v>23</v>
      </c>
      <c r="G55" s="23">
        <v>686</v>
      </c>
    </row>
    <row r="56" spans="1:7" s="34" customFormat="1" ht="54.75" customHeight="1">
      <c r="A56" s="29" t="s">
        <v>24</v>
      </c>
      <c r="B56" s="25" t="s">
        <v>9</v>
      </c>
      <c r="C56" s="25" t="s">
        <v>54</v>
      </c>
      <c r="D56" s="25" t="s">
        <v>64</v>
      </c>
      <c r="E56" s="25" t="s">
        <v>25</v>
      </c>
      <c r="F56" s="25"/>
      <c r="G56" s="26">
        <f t="shared" ref="G56:G57" si="6">G57</f>
        <v>792</v>
      </c>
    </row>
    <row r="57" spans="1:7" s="34" customFormat="1" ht="19.5" customHeight="1">
      <c r="A57" s="29" t="s">
        <v>16</v>
      </c>
      <c r="B57" s="25" t="s">
        <v>9</v>
      </c>
      <c r="C57" s="25" t="s">
        <v>54</v>
      </c>
      <c r="D57" s="25" t="s">
        <v>64</v>
      </c>
      <c r="E57" s="25" t="s">
        <v>26</v>
      </c>
      <c r="F57" s="20"/>
      <c r="G57" s="26">
        <f t="shared" si="6"/>
        <v>792</v>
      </c>
    </row>
    <row r="58" spans="1:7" s="34" customFormat="1" ht="45" customHeight="1">
      <c r="A58" s="30" t="s">
        <v>69</v>
      </c>
      <c r="B58" s="25" t="s">
        <v>9</v>
      </c>
      <c r="C58" s="25" t="s">
        <v>54</v>
      </c>
      <c r="D58" s="32" t="s">
        <v>64</v>
      </c>
      <c r="E58" s="32" t="s">
        <v>35</v>
      </c>
      <c r="F58" s="20"/>
      <c r="G58" s="26">
        <f>G61+G65+G59+G63</f>
        <v>792</v>
      </c>
    </row>
    <row r="59" spans="1:7" s="34" customFormat="1" ht="25.5">
      <c r="A59" s="31" t="s">
        <v>70</v>
      </c>
      <c r="B59" s="20" t="s">
        <v>9</v>
      </c>
      <c r="C59" s="20" t="s">
        <v>54</v>
      </c>
      <c r="D59" s="20" t="s">
        <v>64</v>
      </c>
      <c r="E59" s="20" t="s">
        <v>71</v>
      </c>
      <c r="F59" s="20"/>
      <c r="G59" s="23">
        <f>G60</f>
        <v>90</v>
      </c>
    </row>
    <row r="60" spans="1:7" s="34" customFormat="1" ht="25.5">
      <c r="A60" s="31" t="s">
        <v>22</v>
      </c>
      <c r="B60" s="20" t="s">
        <v>9</v>
      </c>
      <c r="C60" s="20" t="s">
        <v>54</v>
      </c>
      <c r="D60" s="20" t="s">
        <v>64</v>
      </c>
      <c r="E60" s="20" t="s">
        <v>71</v>
      </c>
      <c r="F60" s="20" t="s">
        <v>23</v>
      </c>
      <c r="G60" s="23">
        <v>90</v>
      </c>
    </row>
    <row r="61" spans="1:7" s="34" customFormat="1" ht="12.75">
      <c r="A61" s="36" t="s">
        <v>72</v>
      </c>
      <c r="B61" s="20" t="s">
        <v>9</v>
      </c>
      <c r="C61" s="20" t="s">
        <v>54</v>
      </c>
      <c r="D61" s="20" t="s">
        <v>64</v>
      </c>
      <c r="E61" s="20" t="s">
        <v>73</v>
      </c>
      <c r="F61" s="20"/>
      <c r="G61" s="23">
        <f>G62</f>
        <v>181</v>
      </c>
    </row>
    <row r="62" spans="1:7" s="34" customFormat="1" ht="25.5">
      <c r="A62" s="31" t="s">
        <v>22</v>
      </c>
      <c r="B62" s="20" t="s">
        <v>9</v>
      </c>
      <c r="C62" s="20" t="s">
        <v>54</v>
      </c>
      <c r="D62" s="20" t="s">
        <v>64</v>
      </c>
      <c r="E62" s="20" t="s">
        <v>73</v>
      </c>
      <c r="F62" s="20" t="s">
        <v>23</v>
      </c>
      <c r="G62" s="23">
        <v>181</v>
      </c>
    </row>
    <row r="63" spans="1:7" s="34" customFormat="1" ht="12.75" hidden="1">
      <c r="A63" s="31" t="s">
        <v>74</v>
      </c>
      <c r="B63" s="20" t="s">
        <v>9</v>
      </c>
      <c r="C63" s="20" t="s">
        <v>54</v>
      </c>
      <c r="D63" s="20" t="s">
        <v>64</v>
      </c>
      <c r="E63" s="20" t="s">
        <v>75</v>
      </c>
      <c r="F63" s="20"/>
      <c r="G63" s="23">
        <f>G64</f>
        <v>0</v>
      </c>
    </row>
    <row r="64" spans="1:7" s="34" customFormat="1" ht="25.5" hidden="1">
      <c r="A64" s="36" t="s">
        <v>76</v>
      </c>
      <c r="B64" s="20" t="s">
        <v>9</v>
      </c>
      <c r="C64" s="20" t="s">
        <v>54</v>
      </c>
      <c r="D64" s="20" t="s">
        <v>64</v>
      </c>
      <c r="E64" s="20" t="s">
        <v>75</v>
      </c>
      <c r="F64" s="20" t="s">
        <v>77</v>
      </c>
      <c r="G64" s="23"/>
    </row>
    <row r="65" spans="1:7" s="34" customFormat="1" ht="12.75">
      <c r="A65" s="31" t="s">
        <v>78</v>
      </c>
      <c r="B65" s="20" t="s">
        <v>9</v>
      </c>
      <c r="C65" s="20" t="s">
        <v>54</v>
      </c>
      <c r="D65" s="20" t="s">
        <v>64</v>
      </c>
      <c r="E65" s="20" t="s">
        <v>79</v>
      </c>
      <c r="F65" s="20"/>
      <c r="G65" s="23">
        <f>G66</f>
        <v>521</v>
      </c>
    </row>
    <row r="66" spans="1:7" s="34" customFormat="1" ht="25.5">
      <c r="A66" s="31" t="s">
        <v>22</v>
      </c>
      <c r="B66" s="20" t="s">
        <v>9</v>
      </c>
      <c r="C66" s="20" t="s">
        <v>54</v>
      </c>
      <c r="D66" s="20" t="s">
        <v>64</v>
      </c>
      <c r="E66" s="20" t="s">
        <v>79</v>
      </c>
      <c r="F66" s="20" t="s">
        <v>23</v>
      </c>
      <c r="G66" s="23">
        <f>21+500</f>
        <v>521</v>
      </c>
    </row>
    <row r="67" spans="1:7" s="34" customFormat="1" ht="12.75">
      <c r="A67" s="29" t="s">
        <v>80</v>
      </c>
      <c r="B67" s="25" t="s">
        <v>9</v>
      </c>
      <c r="C67" s="25" t="s">
        <v>81</v>
      </c>
      <c r="D67" s="25"/>
      <c r="E67" s="25"/>
      <c r="F67" s="25"/>
      <c r="G67" s="26">
        <f>G74+G68</f>
        <v>1586</v>
      </c>
    </row>
    <row r="68" spans="1:7" s="34" customFormat="1" ht="12.75">
      <c r="A68" s="29" t="s">
        <v>82</v>
      </c>
      <c r="B68" s="25" t="s">
        <v>9</v>
      </c>
      <c r="C68" s="25" t="s">
        <v>81</v>
      </c>
      <c r="D68" s="25" t="s">
        <v>83</v>
      </c>
      <c r="E68" s="25"/>
      <c r="F68" s="25"/>
      <c r="G68" s="26">
        <f t="shared" ref="G68:G72" si="7">G69</f>
        <v>1586</v>
      </c>
    </row>
    <row r="69" spans="1:7" s="34" customFormat="1" ht="39" customHeight="1">
      <c r="A69" s="29" t="s">
        <v>14</v>
      </c>
      <c r="B69" s="25" t="s">
        <v>9</v>
      </c>
      <c r="C69" s="25" t="s">
        <v>81</v>
      </c>
      <c r="D69" s="25" t="s">
        <v>83</v>
      </c>
      <c r="E69" s="25" t="s">
        <v>15</v>
      </c>
      <c r="F69" s="25"/>
      <c r="G69" s="26">
        <f t="shared" si="7"/>
        <v>1586</v>
      </c>
    </row>
    <row r="70" spans="1:7" s="34" customFormat="1" ht="12.75">
      <c r="A70" s="29" t="s">
        <v>84</v>
      </c>
      <c r="B70" s="20" t="s">
        <v>9</v>
      </c>
      <c r="C70" s="20" t="s">
        <v>81</v>
      </c>
      <c r="D70" s="20" t="s">
        <v>83</v>
      </c>
      <c r="E70" s="25" t="s">
        <v>85</v>
      </c>
      <c r="F70" s="20"/>
      <c r="G70" s="23">
        <f t="shared" si="7"/>
        <v>1586</v>
      </c>
    </row>
    <row r="71" spans="1:7" s="34" customFormat="1" ht="25.5">
      <c r="A71" s="29" t="s">
        <v>86</v>
      </c>
      <c r="B71" s="20" t="s">
        <v>9</v>
      </c>
      <c r="C71" s="20" t="s">
        <v>81</v>
      </c>
      <c r="D71" s="20" t="s">
        <v>83</v>
      </c>
      <c r="E71" s="25" t="s">
        <v>87</v>
      </c>
      <c r="F71" s="20"/>
      <c r="G71" s="23">
        <f t="shared" si="7"/>
        <v>1586</v>
      </c>
    </row>
    <row r="72" spans="1:7" s="34" customFormat="1" ht="12.75">
      <c r="A72" s="31" t="s">
        <v>88</v>
      </c>
      <c r="B72" s="20" t="s">
        <v>9</v>
      </c>
      <c r="C72" s="20" t="s">
        <v>81</v>
      </c>
      <c r="D72" s="20" t="s">
        <v>83</v>
      </c>
      <c r="E72" s="20" t="s">
        <v>89</v>
      </c>
      <c r="F72" s="20"/>
      <c r="G72" s="23">
        <f t="shared" si="7"/>
        <v>1586</v>
      </c>
    </row>
    <row r="73" spans="1:7" s="34" customFormat="1" ht="25.5">
      <c r="A73" s="31" t="s">
        <v>22</v>
      </c>
      <c r="B73" s="20" t="s">
        <v>9</v>
      </c>
      <c r="C73" s="20" t="s">
        <v>81</v>
      </c>
      <c r="D73" s="20" t="s">
        <v>83</v>
      </c>
      <c r="E73" s="20" t="s">
        <v>89</v>
      </c>
      <c r="F73" s="20" t="s">
        <v>23</v>
      </c>
      <c r="G73" s="23">
        <f>483+1103</f>
        <v>1586</v>
      </c>
    </row>
    <row r="74" spans="1:7" s="34" customFormat="1" ht="12.75" hidden="1">
      <c r="A74" s="29" t="s">
        <v>90</v>
      </c>
      <c r="B74" s="25" t="s">
        <v>9</v>
      </c>
      <c r="C74" s="25" t="s">
        <v>81</v>
      </c>
      <c r="D74" s="25" t="s">
        <v>91</v>
      </c>
      <c r="E74" s="25"/>
      <c r="F74" s="25"/>
      <c r="G74" s="26">
        <f t="shared" ref="G74:G78" si="8">G75</f>
        <v>0</v>
      </c>
    </row>
    <row r="75" spans="1:7" s="34" customFormat="1" ht="54" hidden="1" customHeight="1">
      <c r="A75" s="29" t="s">
        <v>24</v>
      </c>
      <c r="B75" s="25" t="s">
        <v>9</v>
      </c>
      <c r="C75" s="25" t="s">
        <v>81</v>
      </c>
      <c r="D75" s="25" t="s">
        <v>91</v>
      </c>
      <c r="E75" s="25" t="s">
        <v>25</v>
      </c>
      <c r="F75" s="25"/>
      <c r="G75" s="26">
        <f t="shared" si="8"/>
        <v>0</v>
      </c>
    </row>
    <row r="76" spans="1:7" s="34" customFormat="1" ht="12.75" hidden="1">
      <c r="A76" s="29" t="s">
        <v>16</v>
      </c>
      <c r="B76" s="20" t="s">
        <v>9</v>
      </c>
      <c r="C76" s="20" t="s">
        <v>81</v>
      </c>
      <c r="D76" s="20" t="s">
        <v>91</v>
      </c>
      <c r="E76" s="25" t="s">
        <v>26</v>
      </c>
      <c r="F76" s="20"/>
      <c r="G76" s="23">
        <f t="shared" si="8"/>
        <v>0</v>
      </c>
    </row>
    <row r="77" spans="1:7" s="34" customFormat="1" ht="44.25" hidden="1" customHeight="1">
      <c r="A77" s="30" t="s">
        <v>34</v>
      </c>
      <c r="B77" s="20" t="s">
        <v>9</v>
      </c>
      <c r="C77" s="20" t="s">
        <v>81</v>
      </c>
      <c r="D77" s="20" t="s">
        <v>91</v>
      </c>
      <c r="E77" s="32" t="s">
        <v>35</v>
      </c>
      <c r="F77" s="20"/>
      <c r="G77" s="23">
        <f t="shared" si="8"/>
        <v>0</v>
      </c>
    </row>
    <row r="78" spans="1:7" s="34" customFormat="1" ht="12.75" hidden="1">
      <c r="A78" s="31" t="s">
        <v>36</v>
      </c>
      <c r="B78" s="20" t="s">
        <v>9</v>
      </c>
      <c r="C78" s="20" t="s">
        <v>81</v>
      </c>
      <c r="D78" s="20" t="s">
        <v>91</v>
      </c>
      <c r="E78" s="20" t="s">
        <v>37</v>
      </c>
      <c r="F78" s="20"/>
      <c r="G78" s="23">
        <f t="shared" si="8"/>
        <v>0</v>
      </c>
    </row>
    <row r="79" spans="1:7" s="34" customFormat="1" ht="28.5" hidden="1" customHeight="1">
      <c r="A79" s="31" t="s">
        <v>22</v>
      </c>
      <c r="B79" s="20" t="s">
        <v>9</v>
      </c>
      <c r="C79" s="20" t="s">
        <v>81</v>
      </c>
      <c r="D79" s="20" t="s">
        <v>91</v>
      </c>
      <c r="E79" s="20" t="s">
        <v>37</v>
      </c>
      <c r="F79" s="20" t="s">
        <v>23</v>
      </c>
      <c r="G79" s="23">
        <f>400-400</f>
        <v>0</v>
      </c>
    </row>
    <row r="80" spans="1:7" s="34" customFormat="1" ht="12.75" hidden="1">
      <c r="A80" s="29" t="s">
        <v>92</v>
      </c>
      <c r="B80" s="25" t="s">
        <v>9</v>
      </c>
      <c r="C80" s="25" t="s">
        <v>93</v>
      </c>
      <c r="D80" s="25"/>
      <c r="E80" s="20"/>
      <c r="F80" s="20"/>
      <c r="G80" s="26">
        <f t="shared" ref="G80:G85" si="9">G81</f>
        <v>0</v>
      </c>
    </row>
    <row r="81" spans="1:8" s="34" customFormat="1" ht="28.5" hidden="1" customHeight="1">
      <c r="A81" s="29" t="s">
        <v>94</v>
      </c>
      <c r="B81" s="25" t="s">
        <v>9</v>
      </c>
      <c r="C81" s="25" t="s">
        <v>93</v>
      </c>
      <c r="D81" s="25" t="s">
        <v>95</v>
      </c>
      <c r="E81" s="25"/>
      <c r="F81" s="20"/>
      <c r="G81" s="26">
        <f t="shared" si="9"/>
        <v>0</v>
      </c>
    </row>
    <row r="82" spans="1:8" s="34" customFormat="1" ht="54" hidden="1" customHeight="1">
      <c r="A82" s="29" t="s">
        <v>24</v>
      </c>
      <c r="B82" s="25" t="s">
        <v>9</v>
      </c>
      <c r="C82" s="25" t="s">
        <v>93</v>
      </c>
      <c r="D82" s="25" t="s">
        <v>95</v>
      </c>
      <c r="E82" s="25" t="s">
        <v>25</v>
      </c>
      <c r="F82" s="20"/>
      <c r="G82" s="26">
        <f t="shared" si="9"/>
        <v>0</v>
      </c>
    </row>
    <row r="83" spans="1:8" s="34" customFormat="1" ht="12.75" hidden="1">
      <c r="A83" s="29" t="s">
        <v>16</v>
      </c>
      <c r="B83" s="25" t="s">
        <v>9</v>
      </c>
      <c r="C83" s="25" t="s">
        <v>93</v>
      </c>
      <c r="D83" s="25" t="s">
        <v>95</v>
      </c>
      <c r="E83" s="25" t="s">
        <v>26</v>
      </c>
      <c r="F83" s="20"/>
      <c r="G83" s="26">
        <f t="shared" si="9"/>
        <v>0</v>
      </c>
    </row>
    <row r="84" spans="1:8" s="34" customFormat="1" ht="42.75" hidden="1" customHeight="1">
      <c r="A84" s="30" t="s">
        <v>34</v>
      </c>
      <c r="B84" s="25" t="s">
        <v>9</v>
      </c>
      <c r="C84" s="25" t="s">
        <v>93</v>
      </c>
      <c r="D84" s="25" t="s">
        <v>95</v>
      </c>
      <c r="E84" s="32" t="s">
        <v>35</v>
      </c>
      <c r="F84" s="20"/>
      <c r="G84" s="26">
        <f t="shared" si="9"/>
        <v>0</v>
      </c>
    </row>
    <row r="85" spans="1:8" s="34" customFormat="1" ht="28.5" hidden="1" customHeight="1">
      <c r="A85" s="31" t="s">
        <v>38</v>
      </c>
      <c r="B85" s="20" t="s">
        <v>9</v>
      </c>
      <c r="C85" s="20" t="s">
        <v>93</v>
      </c>
      <c r="D85" s="20" t="s">
        <v>95</v>
      </c>
      <c r="E85" s="20" t="s">
        <v>39</v>
      </c>
      <c r="F85" s="20"/>
      <c r="G85" s="23">
        <f t="shared" si="9"/>
        <v>0</v>
      </c>
    </row>
    <row r="86" spans="1:8" s="34" customFormat="1" ht="28.5" hidden="1" customHeight="1">
      <c r="A86" s="31" t="s">
        <v>22</v>
      </c>
      <c r="B86" s="20" t="s">
        <v>9</v>
      </c>
      <c r="C86" s="20" t="s">
        <v>93</v>
      </c>
      <c r="D86" s="20" t="s">
        <v>95</v>
      </c>
      <c r="E86" s="20" t="s">
        <v>39</v>
      </c>
      <c r="F86" s="20" t="s">
        <v>23</v>
      </c>
      <c r="G86" s="23">
        <v>0</v>
      </c>
    </row>
    <row r="87" spans="1:8" s="34" customFormat="1" ht="12.75">
      <c r="A87" s="29" t="s">
        <v>96</v>
      </c>
      <c r="B87" s="25" t="s">
        <v>9</v>
      </c>
      <c r="C87" s="25" t="s">
        <v>97</v>
      </c>
      <c r="D87" s="25"/>
      <c r="E87" s="25"/>
      <c r="F87" s="25"/>
      <c r="G87" s="26">
        <f>G88</f>
        <v>8139</v>
      </c>
    </row>
    <row r="88" spans="1:8" s="34" customFormat="1" ht="12.75">
      <c r="A88" s="29" t="s">
        <v>98</v>
      </c>
      <c r="B88" s="25" t="s">
        <v>9</v>
      </c>
      <c r="C88" s="25" t="s">
        <v>97</v>
      </c>
      <c r="D88" s="25" t="s">
        <v>99</v>
      </c>
      <c r="E88" s="25"/>
      <c r="F88" s="25"/>
      <c r="G88" s="26">
        <f t="shared" ref="G88:G92" si="10">G89</f>
        <v>8139</v>
      </c>
    </row>
    <row r="89" spans="1:8" s="34" customFormat="1" ht="38.25" customHeight="1">
      <c r="A89" s="29" t="s">
        <v>14</v>
      </c>
      <c r="B89" s="25" t="s">
        <v>9</v>
      </c>
      <c r="C89" s="25" t="s">
        <v>97</v>
      </c>
      <c r="D89" s="25" t="s">
        <v>99</v>
      </c>
      <c r="E89" s="25" t="s">
        <v>15</v>
      </c>
      <c r="F89" s="25"/>
      <c r="G89" s="26">
        <f t="shared" si="10"/>
        <v>8139</v>
      </c>
    </row>
    <row r="90" spans="1:8" s="34" customFormat="1" ht="12.75">
      <c r="A90" s="29" t="s">
        <v>100</v>
      </c>
      <c r="B90" s="20" t="s">
        <v>9</v>
      </c>
      <c r="C90" s="20" t="s">
        <v>97</v>
      </c>
      <c r="D90" s="20" t="s">
        <v>99</v>
      </c>
      <c r="E90" s="25" t="s">
        <v>85</v>
      </c>
      <c r="F90" s="20"/>
      <c r="G90" s="23">
        <f t="shared" si="10"/>
        <v>8139</v>
      </c>
    </row>
    <row r="91" spans="1:8" s="34" customFormat="1" ht="27">
      <c r="A91" s="30" t="s">
        <v>101</v>
      </c>
      <c r="B91" s="20" t="s">
        <v>9</v>
      </c>
      <c r="C91" s="20" t="s">
        <v>97</v>
      </c>
      <c r="D91" s="20" t="s">
        <v>99</v>
      </c>
      <c r="E91" s="32" t="s">
        <v>102</v>
      </c>
      <c r="F91" s="20"/>
      <c r="G91" s="23">
        <f>G92</f>
        <v>8139</v>
      </c>
    </row>
    <row r="92" spans="1:8" ht="38.25">
      <c r="A92" s="36" t="s">
        <v>103</v>
      </c>
      <c r="B92" s="20" t="s">
        <v>9</v>
      </c>
      <c r="C92" s="20" t="s">
        <v>97</v>
      </c>
      <c r="D92" s="20" t="s">
        <v>99</v>
      </c>
      <c r="E92" s="20" t="s">
        <v>104</v>
      </c>
      <c r="F92" s="20"/>
      <c r="G92" s="23">
        <f t="shared" si="10"/>
        <v>8139</v>
      </c>
    </row>
    <row r="93" spans="1:8" ht="25.5">
      <c r="A93" s="36" t="s">
        <v>76</v>
      </c>
      <c r="B93" s="20" t="s">
        <v>9</v>
      </c>
      <c r="C93" s="20" t="s">
        <v>97</v>
      </c>
      <c r="D93" s="20" t="s">
        <v>99</v>
      </c>
      <c r="E93" s="20" t="s">
        <v>104</v>
      </c>
      <c r="F93" s="20" t="s">
        <v>77</v>
      </c>
      <c r="G93" s="23">
        <v>8139</v>
      </c>
    </row>
    <row r="94" spans="1:8" s="28" customFormat="1" ht="31.5">
      <c r="A94" s="24" t="s">
        <v>105</v>
      </c>
      <c r="B94" s="25" t="s">
        <v>106</v>
      </c>
      <c r="C94" s="25"/>
      <c r="D94" s="25"/>
      <c r="E94" s="25"/>
      <c r="F94" s="25"/>
      <c r="G94" s="26">
        <f>G95+G102+G254+G280</f>
        <v>928031</v>
      </c>
    </row>
    <row r="95" spans="1:8" s="28" customFormat="1" ht="15" hidden="1">
      <c r="A95" s="29" t="s">
        <v>80</v>
      </c>
      <c r="B95" s="25" t="s">
        <v>106</v>
      </c>
      <c r="C95" s="25" t="s">
        <v>81</v>
      </c>
      <c r="D95" s="25"/>
      <c r="E95" s="25"/>
      <c r="F95" s="25"/>
      <c r="G95" s="26">
        <f t="shared" ref="G95:G100" si="11">G96</f>
        <v>0</v>
      </c>
      <c r="H95" s="37"/>
    </row>
    <row r="96" spans="1:8" s="28" customFormat="1" ht="15" hidden="1">
      <c r="A96" s="29" t="s">
        <v>107</v>
      </c>
      <c r="B96" s="25" t="s">
        <v>106</v>
      </c>
      <c r="C96" s="25" t="s">
        <v>81</v>
      </c>
      <c r="D96" s="25" t="s">
        <v>108</v>
      </c>
      <c r="E96" s="25"/>
      <c r="F96" s="25"/>
      <c r="G96" s="26">
        <f t="shared" si="11"/>
        <v>0</v>
      </c>
      <c r="H96" s="37"/>
    </row>
    <row r="97" spans="1:8" s="28" customFormat="1" ht="25.5" hidden="1">
      <c r="A97" s="29" t="s">
        <v>109</v>
      </c>
      <c r="B97" s="25" t="s">
        <v>106</v>
      </c>
      <c r="C97" s="25" t="s">
        <v>81</v>
      </c>
      <c r="D97" s="25" t="s">
        <v>108</v>
      </c>
      <c r="E97" s="25" t="s">
        <v>110</v>
      </c>
      <c r="F97" s="25"/>
      <c r="G97" s="26">
        <f t="shared" si="11"/>
        <v>0</v>
      </c>
    </row>
    <row r="98" spans="1:8" s="28" customFormat="1" ht="15" hidden="1">
      <c r="A98" s="29" t="s">
        <v>84</v>
      </c>
      <c r="B98" s="25" t="s">
        <v>106</v>
      </c>
      <c r="C98" s="25" t="s">
        <v>81</v>
      </c>
      <c r="D98" s="25" t="s">
        <v>108</v>
      </c>
      <c r="E98" s="25" t="s">
        <v>111</v>
      </c>
      <c r="F98" s="25"/>
      <c r="G98" s="26">
        <f t="shared" si="11"/>
        <v>0</v>
      </c>
    </row>
    <row r="99" spans="1:8" s="28" customFormat="1" ht="25.5" hidden="1">
      <c r="A99" s="29" t="s">
        <v>112</v>
      </c>
      <c r="B99" s="25" t="s">
        <v>106</v>
      </c>
      <c r="C99" s="25" t="s">
        <v>81</v>
      </c>
      <c r="D99" s="25" t="s">
        <v>108</v>
      </c>
      <c r="E99" s="25" t="s">
        <v>113</v>
      </c>
      <c r="F99" s="25"/>
      <c r="G99" s="26">
        <f t="shared" si="11"/>
        <v>0</v>
      </c>
    </row>
    <row r="100" spans="1:8" s="28" customFormat="1" ht="25.5" hidden="1">
      <c r="A100" s="31" t="s">
        <v>114</v>
      </c>
      <c r="B100" s="20" t="s">
        <v>106</v>
      </c>
      <c r="C100" s="20" t="s">
        <v>81</v>
      </c>
      <c r="D100" s="20" t="s">
        <v>108</v>
      </c>
      <c r="E100" s="20" t="s">
        <v>115</v>
      </c>
      <c r="F100" s="25"/>
      <c r="G100" s="23">
        <f t="shared" si="11"/>
        <v>0</v>
      </c>
    </row>
    <row r="101" spans="1:8" s="28" customFormat="1" ht="25.5" hidden="1">
      <c r="A101" s="31" t="s">
        <v>22</v>
      </c>
      <c r="B101" s="20" t="s">
        <v>106</v>
      </c>
      <c r="C101" s="20" t="s">
        <v>81</v>
      </c>
      <c r="D101" s="20" t="s">
        <v>108</v>
      </c>
      <c r="E101" s="20" t="s">
        <v>115</v>
      </c>
      <c r="F101" s="20" t="s">
        <v>23</v>
      </c>
      <c r="G101" s="23">
        <f>2426+(-2426)</f>
        <v>0</v>
      </c>
    </row>
    <row r="102" spans="1:8">
      <c r="A102" s="29" t="s">
        <v>92</v>
      </c>
      <c r="B102" s="25" t="s">
        <v>106</v>
      </c>
      <c r="C102" s="25" t="s">
        <v>93</v>
      </c>
      <c r="D102" s="25"/>
      <c r="E102" s="25"/>
      <c r="F102" s="25"/>
      <c r="G102" s="26">
        <f>G103+G133+G191+G214+G205</f>
        <v>881126</v>
      </c>
      <c r="H102" s="7"/>
    </row>
    <row r="103" spans="1:8">
      <c r="A103" s="29" t="s">
        <v>116</v>
      </c>
      <c r="B103" s="25" t="s">
        <v>106</v>
      </c>
      <c r="C103" s="25" t="s">
        <v>93</v>
      </c>
      <c r="D103" s="25" t="s">
        <v>117</v>
      </c>
      <c r="E103" s="25"/>
      <c r="F103" s="25"/>
      <c r="G103" s="26">
        <f>G104+G128</f>
        <v>223272</v>
      </c>
    </row>
    <row r="104" spans="1:8" ht="27.75" customHeight="1">
      <c r="A104" s="29" t="s">
        <v>118</v>
      </c>
      <c r="B104" s="25" t="s">
        <v>106</v>
      </c>
      <c r="C104" s="25" t="s">
        <v>93</v>
      </c>
      <c r="D104" s="25" t="s">
        <v>117</v>
      </c>
      <c r="E104" s="25" t="s">
        <v>119</v>
      </c>
      <c r="F104" s="25"/>
      <c r="G104" s="26">
        <f>G105+G117</f>
        <v>211962</v>
      </c>
    </row>
    <row r="105" spans="1:8" s="28" customFormat="1" ht="30.75" customHeight="1">
      <c r="A105" s="29" t="s">
        <v>84</v>
      </c>
      <c r="B105" s="25" t="s">
        <v>106</v>
      </c>
      <c r="C105" s="25" t="s">
        <v>93</v>
      </c>
      <c r="D105" s="25" t="s">
        <v>117</v>
      </c>
      <c r="E105" s="25" t="s">
        <v>120</v>
      </c>
      <c r="F105" s="25"/>
      <c r="G105" s="26">
        <f>G106+G111+G114</f>
        <v>5040</v>
      </c>
    </row>
    <row r="106" spans="1:8" s="28" customFormat="1" ht="27" hidden="1">
      <c r="A106" s="30" t="s">
        <v>121</v>
      </c>
      <c r="B106" s="25" t="s">
        <v>106</v>
      </c>
      <c r="C106" s="25" t="s">
        <v>93</v>
      </c>
      <c r="D106" s="25" t="s">
        <v>117</v>
      </c>
      <c r="E106" s="25" t="s">
        <v>122</v>
      </c>
      <c r="F106" s="25"/>
      <c r="G106" s="26">
        <f>G107+G109</f>
        <v>0</v>
      </c>
    </row>
    <row r="107" spans="1:8" s="34" customFormat="1" ht="12.75" hidden="1">
      <c r="A107" s="31" t="s">
        <v>123</v>
      </c>
      <c r="B107" s="20" t="s">
        <v>106</v>
      </c>
      <c r="C107" s="20" t="s">
        <v>93</v>
      </c>
      <c r="D107" s="20" t="s">
        <v>117</v>
      </c>
      <c r="E107" s="20" t="s">
        <v>124</v>
      </c>
      <c r="F107" s="20"/>
      <c r="G107" s="23">
        <f>G108</f>
        <v>0</v>
      </c>
    </row>
    <row r="108" spans="1:8" s="34" customFormat="1" ht="25.5" hidden="1">
      <c r="A108" s="31" t="s">
        <v>125</v>
      </c>
      <c r="B108" s="20" t="s">
        <v>106</v>
      </c>
      <c r="C108" s="20" t="s">
        <v>93</v>
      </c>
      <c r="D108" s="20" t="s">
        <v>117</v>
      </c>
      <c r="E108" s="20" t="s">
        <v>124</v>
      </c>
      <c r="F108" s="20" t="s">
        <v>126</v>
      </c>
      <c r="G108" s="23">
        <f>1563+(-1500-63)</f>
        <v>0</v>
      </c>
    </row>
    <row r="109" spans="1:8" s="34" customFormat="1" ht="25.5" hidden="1">
      <c r="A109" s="31" t="s">
        <v>127</v>
      </c>
      <c r="B109" s="20" t="s">
        <v>106</v>
      </c>
      <c r="C109" s="20" t="s">
        <v>93</v>
      </c>
      <c r="D109" s="20" t="s">
        <v>117</v>
      </c>
      <c r="E109" s="20" t="s">
        <v>128</v>
      </c>
      <c r="F109" s="20"/>
      <c r="G109" s="23">
        <f>G110</f>
        <v>0</v>
      </c>
    </row>
    <row r="110" spans="1:8" s="34" customFormat="1" ht="25.5" hidden="1">
      <c r="A110" s="31" t="s">
        <v>125</v>
      </c>
      <c r="B110" s="20" t="s">
        <v>106</v>
      </c>
      <c r="C110" s="20" t="s">
        <v>93</v>
      </c>
      <c r="D110" s="20" t="s">
        <v>117</v>
      </c>
      <c r="E110" s="20" t="s">
        <v>128</v>
      </c>
      <c r="F110" s="20" t="s">
        <v>126</v>
      </c>
      <c r="G110" s="23"/>
    </row>
    <row r="111" spans="1:8" s="34" customFormat="1" ht="25.5">
      <c r="A111" s="29" t="s">
        <v>129</v>
      </c>
      <c r="B111" s="25" t="s">
        <v>106</v>
      </c>
      <c r="C111" s="25" t="s">
        <v>93</v>
      </c>
      <c r="D111" s="25" t="s">
        <v>117</v>
      </c>
      <c r="E111" s="25" t="s">
        <v>130</v>
      </c>
      <c r="F111" s="20"/>
      <c r="G111" s="26">
        <f t="shared" ref="G111:G112" si="12">G112</f>
        <v>5040</v>
      </c>
    </row>
    <row r="112" spans="1:8" ht="43.5" customHeight="1">
      <c r="A112" s="31" t="s">
        <v>131</v>
      </c>
      <c r="B112" s="20" t="s">
        <v>106</v>
      </c>
      <c r="C112" s="20" t="s">
        <v>93</v>
      </c>
      <c r="D112" s="20" t="s">
        <v>117</v>
      </c>
      <c r="E112" s="20" t="s">
        <v>132</v>
      </c>
      <c r="F112" s="20"/>
      <c r="G112" s="23">
        <f t="shared" si="12"/>
        <v>5040</v>
      </c>
    </row>
    <row r="113" spans="1:7" ht="27" customHeight="1">
      <c r="A113" s="31" t="s">
        <v>125</v>
      </c>
      <c r="B113" s="20" t="s">
        <v>106</v>
      </c>
      <c r="C113" s="20" t="s">
        <v>93</v>
      </c>
      <c r="D113" s="20" t="s">
        <v>117</v>
      </c>
      <c r="E113" s="20" t="s">
        <v>132</v>
      </c>
      <c r="F113" s="20" t="s">
        <v>126</v>
      </c>
      <c r="G113" s="23">
        <f>6124+255+(-1285-54)</f>
        <v>5040</v>
      </c>
    </row>
    <row r="114" spans="1:7" ht="25.5" hidden="1">
      <c r="A114" s="29" t="s">
        <v>133</v>
      </c>
      <c r="B114" s="25" t="s">
        <v>106</v>
      </c>
      <c r="C114" s="25" t="s">
        <v>93</v>
      </c>
      <c r="D114" s="25" t="s">
        <v>117</v>
      </c>
      <c r="E114" s="25" t="s">
        <v>134</v>
      </c>
      <c r="F114" s="20"/>
      <c r="G114" s="26">
        <f t="shared" ref="G114:G115" si="13">G115</f>
        <v>0</v>
      </c>
    </row>
    <row r="115" spans="1:7" s="34" customFormat="1" ht="25.5" hidden="1">
      <c r="A115" s="31" t="s">
        <v>135</v>
      </c>
      <c r="B115" s="20" t="s">
        <v>106</v>
      </c>
      <c r="C115" s="20" t="s">
        <v>93</v>
      </c>
      <c r="D115" s="20" t="s">
        <v>117</v>
      </c>
      <c r="E115" s="20" t="s">
        <v>136</v>
      </c>
      <c r="F115" s="20"/>
      <c r="G115" s="23">
        <f t="shared" si="13"/>
        <v>0</v>
      </c>
    </row>
    <row r="116" spans="1:7" s="34" customFormat="1" ht="25.5" hidden="1">
      <c r="A116" s="31" t="s">
        <v>125</v>
      </c>
      <c r="B116" s="20" t="s">
        <v>106</v>
      </c>
      <c r="C116" s="20" t="s">
        <v>93</v>
      </c>
      <c r="D116" s="20" t="s">
        <v>117</v>
      </c>
      <c r="E116" s="20" t="s">
        <v>136</v>
      </c>
      <c r="F116" s="20" t="s">
        <v>126</v>
      </c>
      <c r="G116" s="23"/>
    </row>
    <row r="117" spans="1:7" s="34" customFormat="1" ht="12.75">
      <c r="A117" s="29" t="s">
        <v>16</v>
      </c>
      <c r="B117" s="25" t="s">
        <v>106</v>
      </c>
      <c r="C117" s="25" t="s">
        <v>93</v>
      </c>
      <c r="D117" s="25" t="s">
        <v>117</v>
      </c>
      <c r="E117" s="25" t="s">
        <v>137</v>
      </c>
      <c r="F117" s="20"/>
      <c r="G117" s="26">
        <f>G118+G123</f>
        <v>206922</v>
      </c>
    </row>
    <row r="118" spans="1:7" s="34" customFormat="1" ht="54">
      <c r="A118" s="30" t="s">
        <v>138</v>
      </c>
      <c r="B118" s="32" t="s">
        <v>106</v>
      </c>
      <c r="C118" s="25" t="s">
        <v>93</v>
      </c>
      <c r="D118" s="32" t="s">
        <v>117</v>
      </c>
      <c r="E118" s="32" t="s">
        <v>139</v>
      </c>
      <c r="F118" s="20"/>
      <c r="G118" s="26">
        <f>G119+G121</f>
        <v>206722</v>
      </c>
    </row>
    <row r="119" spans="1:7" ht="25.5">
      <c r="A119" s="31" t="s">
        <v>140</v>
      </c>
      <c r="B119" s="20" t="s">
        <v>106</v>
      </c>
      <c r="C119" s="20" t="s">
        <v>93</v>
      </c>
      <c r="D119" s="20" t="s">
        <v>117</v>
      </c>
      <c r="E119" s="20" t="s">
        <v>141</v>
      </c>
      <c r="F119" s="20"/>
      <c r="G119" s="23">
        <f>G120</f>
        <v>143508</v>
      </c>
    </row>
    <row r="120" spans="1:7" ht="30" customHeight="1">
      <c r="A120" s="31" t="s">
        <v>125</v>
      </c>
      <c r="B120" s="20" t="s">
        <v>106</v>
      </c>
      <c r="C120" s="20" t="s">
        <v>93</v>
      </c>
      <c r="D120" s="20" t="s">
        <v>117</v>
      </c>
      <c r="E120" s="20" t="s">
        <v>141</v>
      </c>
      <c r="F120" s="20" t="s">
        <v>126</v>
      </c>
      <c r="G120" s="23">
        <f>141421+103+1984</f>
        <v>143508</v>
      </c>
    </row>
    <row r="121" spans="1:7" ht="108" customHeight="1">
      <c r="A121" s="36" t="s">
        <v>142</v>
      </c>
      <c r="B121" s="20" t="s">
        <v>106</v>
      </c>
      <c r="C121" s="20" t="s">
        <v>93</v>
      </c>
      <c r="D121" s="20" t="s">
        <v>117</v>
      </c>
      <c r="E121" s="20" t="s">
        <v>143</v>
      </c>
      <c r="F121" s="20"/>
      <c r="G121" s="23">
        <f>G122</f>
        <v>63214</v>
      </c>
    </row>
    <row r="122" spans="1:7" ht="25.5">
      <c r="A122" s="31" t="s">
        <v>125</v>
      </c>
      <c r="B122" s="20" t="s">
        <v>106</v>
      </c>
      <c r="C122" s="20" t="s">
        <v>93</v>
      </c>
      <c r="D122" s="20" t="s">
        <v>117</v>
      </c>
      <c r="E122" s="20" t="s">
        <v>143</v>
      </c>
      <c r="F122" s="20" t="s">
        <v>126</v>
      </c>
      <c r="G122" s="23">
        <f>58948+(13524)-9258</f>
        <v>63214</v>
      </c>
    </row>
    <row r="123" spans="1:7" ht="27">
      <c r="A123" s="30" t="s">
        <v>144</v>
      </c>
      <c r="B123" s="32" t="s">
        <v>106</v>
      </c>
      <c r="C123" s="32" t="s">
        <v>93</v>
      </c>
      <c r="D123" s="32" t="s">
        <v>117</v>
      </c>
      <c r="E123" s="32" t="s">
        <v>145</v>
      </c>
      <c r="F123" s="20"/>
      <c r="G123" s="26">
        <f>G124+G126</f>
        <v>200</v>
      </c>
    </row>
    <row r="124" spans="1:7" s="34" customFormat="1" ht="25.5">
      <c r="A124" s="31" t="s">
        <v>146</v>
      </c>
      <c r="B124" s="20" t="s">
        <v>106</v>
      </c>
      <c r="C124" s="20" t="s">
        <v>93</v>
      </c>
      <c r="D124" s="20" t="s">
        <v>117</v>
      </c>
      <c r="E124" s="20" t="s">
        <v>147</v>
      </c>
      <c r="F124" s="20"/>
      <c r="G124" s="23">
        <f>G125</f>
        <v>100</v>
      </c>
    </row>
    <row r="125" spans="1:7" s="34" customFormat="1" ht="25.5">
      <c r="A125" s="31" t="s">
        <v>125</v>
      </c>
      <c r="B125" s="20" t="s">
        <v>106</v>
      </c>
      <c r="C125" s="20" t="s">
        <v>93</v>
      </c>
      <c r="D125" s="20" t="s">
        <v>117</v>
      </c>
      <c r="E125" s="20" t="s">
        <v>147</v>
      </c>
      <c r="F125" s="20" t="s">
        <v>126</v>
      </c>
      <c r="G125" s="23">
        <v>100</v>
      </c>
    </row>
    <row r="126" spans="1:7" s="34" customFormat="1" ht="25.5">
      <c r="A126" s="31" t="s">
        <v>148</v>
      </c>
      <c r="B126" s="20" t="s">
        <v>106</v>
      </c>
      <c r="C126" s="20" t="s">
        <v>93</v>
      </c>
      <c r="D126" s="20" t="s">
        <v>117</v>
      </c>
      <c r="E126" s="20" t="s">
        <v>149</v>
      </c>
      <c r="F126" s="20"/>
      <c r="G126" s="23">
        <f>G127</f>
        <v>100</v>
      </c>
    </row>
    <row r="127" spans="1:7" s="34" customFormat="1" ht="25.5">
      <c r="A127" s="31" t="s">
        <v>125</v>
      </c>
      <c r="B127" s="20" t="s">
        <v>106</v>
      </c>
      <c r="C127" s="20" t="s">
        <v>93</v>
      </c>
      <c r="D127" s="20" t="s">
        <v>117</v>
      </c>
      <c r="E127" s="20" t="s">
        <v>149</v>
      </c>
      <c r="F127" s="20" t="s">
        <v>126</v>
      </c>
      <c r="G127" s="23">
        <f>1869+(-1769)</f>
        <v>100</v>
      </c>
    </row>
    <row r="128" spans="1:7" s="34" customFormat="1" ht="25.5">
      <c r="A128" s="29" t="s">
        <v>150</v>
      </c>
      <c r="B128" s="32" t="s">
        <v>106</v>
      </c>
      <c r="C128" s="32" t="s">
        <v>93</v>
      </c>
      <c r="D128" s="32" t="s">
        <v>117</v>
      </c>
      <c r="E128" s="25" t="s">
        <v>151</v>
      </c>
      <c r="F128" s="38"/>
      <c r="G128" s="26">
        <f t="shared" ref="G128:G131" si="14">G129</f>
        <v>11310</v>
      </c>
    </row>
    <row r="129" spans="1:7" s="34" customFormat="1" ht="13.5">
      <c r="A129" s="29" t="s">
        <v>16</v>
      </c>
      <c r="B129" s="32" t="s">
        <v>106</v>
      </c>
      <c r="C129" s="32" t="s">
        <v>93</v>
      </c>
      <c r="D129" s="32" t="s">
        <v>117</v>
      </c>
      <c r="E129" s="32" t="s">
        <v>152</v>
      </c>
      <c r="F129" s="39"/>
      <c r="G129" s="26">
        <f t="shared" si="14"/>
        <v>11310</v>
      </c>
    </row>
    <row r="130" spans="1:7" s="34" customFormat="1" ht="25.5">
      <c r="A130" s="40" t="s">
        <v>153</v>
      </c>
      <c r="B130" s="32" t="s">
        <v>106</v>
      </c>
      <c r="C130" s="32" t="s">
        <v>93</v>
      </c>
      <c r="D130" s="32" t="s">
        <v>117</v>
      </c>
      <c r="E130" s="32" t="s">
        <v>154</v>
      </c>
      <c r="F130" s="39"/>
      <c r="G130" s="26">
        <f t="shared" si="14"/>
        <v>11310</v>
      </c>
    </row>
    <row r="131" spans="1:7" s="34" customFormat="1" ht="25.5">
      <c r="A131" s="31" t="s">
        <v>155</v>
      </c>
      <c r="B131" s="20" t="s">
        <v>106</v>
      </c>
      <c r="C131" s="20" t="s">
        <v>93</v>
      </c>
      <c r="D131" s="20" t="s">
        <v>117</v>
      </c>
      <c r="E131" s="20" t="s">
        <v>156</v>
      </c>
      <c r="F131" s="39"/>
      <c r="G131" s="23">
        <f t="shared" si="14"/>
        <v>11310</v>
      </c>
    </row>
    <row r="132" spans="1:7" s="34" customFormat="1" ht="25.5">
      <c r="A132" s="31" t="s">
        <v>125</v>
      </c>
      <c r="B132" s="20" t="s">
        <v>106</v>
      </c>
      <c r="C132" s="20" t="s">
        <v>93</v>
      </c>
      <c r="D132" s="20" t="s">
        <v>117</v>
      </c>
      <c r="E132" s="20" t="s">
        <v>156</v>
      </c>
      <c r="F132" s="20" t="s">
        <v>126</v>
      </c>
      <c r="G132" s="23">
        <f>8902+(-2472)+4880</f>
        <v>11310</v>
      </c>
    </row>
    <row r="133" spans="1:7" s="34" customFormat="1" ht="12.75">
      <c r="A133" s="29" t="s">
        <v>157</v>
      </c>
      <c r="B133" s="25" t="s">
        <v>106</v>
      </c>
      <c r="C133" s="25" t="s">
        <v>93</v>
      </c>
      <c r="D133" s="25" t="s">
        <v>158</v>
      </c>
      <c r="E133" s="25"/>
      <c r="F133" s="25"/>
      <c r="G133" s="26">
        <f>G139++G186+G134</f>
        <v>599631</v>
      </c>
    </row>
    <row r="134" spans="1:7" s="34" customFormat="1" ht="25.5" hidden="1">
      <c r="A134" s="29" t="s">
        <v>159</v>
      </c>
      <c r="B134" s="25" t="s">
        <v>106</v>
      </c>
      <c r="C134" s="25" t="s">
        <v>93</v>
      </c>
      <c r="D134" s="25" t="s">
        <v>158</v>
      </c>
      <c r="E134" s="25" t="s">
        <v>160</v>
      </c>
      <c r="F134" s="25"/>
      <c r="G134" s="26">
        <f t="shared" ref="G134:G136" si="15">G135</f>
        <v>0</v>
      </c>
    </row>
    <row r="135" spans="1:7" s="34" customFormat="1" ht="12.75" hidden="1">
      <c r="A135" s="29" t="s">
        <v>84</v>
      </c>
      <c r="B135" s="25" t="s">
        <v>106</v>
      </c>
      <c r="C135" s="25" t="s">
        <v>93</v>
      </c>
      <c r="D135" s="25" t="s">
        <v>158</v>
      </c>
      <c r="E135" s="25" t="s">
        <v>161</v>
      </c>
      <c r="F135" s="25"/>
      <c r="G135" s="26">
        <f t="shared" si="15"/>
        <v>0</v>
      </c>
    </row>
    <row r="136" spans="1:7" s="34" customFormat="1" ht="38.25" hidden="1">
      <c r="A136" s="29" t="s">
        <v>162</v>
      </c>
      <c r="B136" s="25" t="s">
        <v>106</v>
      </c>
      <c r="C136" s="25" t="s">
        <v>93</v>
      </c>
      <c r="D136" s="25" t="s">
        <v>158</v>
      </c>
      <c r="E136" s="25" t="s">
        <v>163</v>
      </c>
      <c r="F136" s="25"/>
      <c r="G136" s="26">
        <f t="shared" si="15"/>
        <v>0</v>
      </c>
    </row>
    <row r="137" spans="1:7" s="34" customFormat="1" ht="25.5" hidden="1">
      <c r="A137" s="31" t="s">
        <v>164</v>
      </c>
      <c r="B137" s="20" t="s">
        <v>106</v>
      </c>
      <c r="C137" s="20" t="s">
        <v>93</v>
      </c>
      <c r="D137" s="20" t="s">
        <v>158</v>
      </c>
      <c r="E137" s="20" t="s">
        <v>165</v>
      </c>
      <c r="F137" s="25"/>
      <c r="G137" s="23">
        <f>G138</f>
        <v>0</v>
      </c>
    </row>
    <row r="138" spans="1:7" s="34" customFormat="1" ht="25.5" hidden="1">
      <c r="A138" s="31" t="s">
        <v>125</v>
      </c>
      <c r="B138" s="20" t="s">
        <v>106</v>
      </c>
      <c r="C138" s="20" t="s">
        <v>93</v>
      </c>
      <c r="D138" s="20" t="s">
        <v>158</v>
      </c>
      <c r="E138" s="20" t="s">
        <v>165</v>
      </c>
      <c r="F138" s="20" t="s">
        <v>126</v>
      </c>
      <c r="G138" s="23">
        <v>0</v>
      </c>
    </row>
    <row r="139" spans="1:7" s="34" customFormat="1" ht="25.5">
      <c r="A139" s="29" t="s">
        <v>118</v>
      </c>
      <c r="B139" s="25" t="s">
        <v>106</v>
      </c>
      <c r="C139" s="25" t="s">
        <v>93</v>
      </c>
      <c r="D139" s="25" t="s">
        <v>158</v>
      </c>
      <c r="E139" s="25" t="s">
        <v>119</v>
      </c>
      <c r="F139" s="25"/>
      <c r="G139" s="26">
        <f>G140+G151+G162</f>
        <v>582580</v>
      </c>
    </row>
    <row r="140" spans="1:7" s="34" customFormat="1" ht="12.75">
      <c r="A140" s="29" t="s">
        <v>166</v>
      </c>
      <c r="B140" s="25" t="s">
        <v>106</v>
      </c>
      <c r="C140" s="25" t="s">
        <v>93</v>
      </c>
      <c r="D140" s="25" t="s">
        <v>158</v>
      </c>
      <c r="E140" s="25" t="s">
        <v>167</v>
      </c>
      <c r="F140" s="25"/>
      <c r="G140" s="26">
        <f>G141+G148</f>
        <v>53862</v>
      </c>
    </row>
    <row r="141" spans="1:7" s="34" customFormat="1" ht="13.5">
      <c r="A141" s="30" t="s">
        <v>168</v>
      </c>
      <c r="B141" s="25" t="s">
        <v>106</v>
      </c>
      <c r="C141" s="25" t="s">
        <v>93</v>
      </c>
      <c r="D141" s="25" t="s">
        <v>158</v>
      </c>
      <c r="E141" s="25" t="s">
        <v>169</v>
      </c>
      <c r="F141" s="25"/>
      <c r="G141" s="26">
        <f>G144+G142+G146</f>
        <v>50568</v>
      </c>
    </row>
    <row r="142" spans="1:7" s="34" customFormat="1" ht="76.5">
      <c r="A142" s="31" t="s">
        <v>170</v>
      </c>
      <c r="B142" s="20" t="s">
        <v>106</v>
      </c>
      <c r="C142" s="20" t="s">
        <v>93</v>
      </c>
      <c r="D142" s="20" t="s">
        <v>158</v>
      </c>
      <c r="E142" s="20" t="s">
        <v>171</v>
      </c>
      <c r="F142" s="20"/>
      <c r="G142" s="23">
        <f>G143</f>
        <v>1172</v>
      </c>
    </row>
    <row r="143" spans="1:7" s="34" customFormat="1" ht="25.5">
      <c r="A143" s="31" t="s">
        <v>125</v>
      </c>
      <c r="B143" s="20" t="s">
        <v>106</v>
      </c>
      <c r="C143" s="20" t="s">
        <v>93</v>
      </c>
      <c r="D143" s="20" t="s">
        <v>158</v>
      </c>
      <c r="E143" s="20" t="s">
        <v>171</v>
      </c>
      <c r="F143" s="20" t="s">
        <v>126</v>
      </c>
      <c r="G143" s="23">
        <f>1172</f>
        <v>1172</v>
      </c>
    </row>
    <row r="144" spans="1:7" s="34" customFormat="1" ht="38.25">
      <c r="A144" s="31" t="s">
        <v>172</v>
      </c>
      <c r="B144" s="20" t="s">
        <v>106</v>
      </c>
      <c r="C144" s="20" t="s">
        <v>93</v>
      </c>
      <c r="D144" s="20" t="s">
        <v>158</v>
      </c>
      <c r="E144" s="20" t="s">
        <v>173</v>
      </c>
      <c r="F144" s="20"/>
      <c r="G144" s="23">
        <f>G145</f>
        <v>3696</v>
      </c>
    </row>
    <row r="145" spans="1:7" s="34" customFormat="1" ht="25.5">
      <c r="A145" s="31" t="s">
        <v>125</v>
      </c>
      <c r="B145" s="20" t="s">
        <v>106</v>
      </c>
      <c r="C145" s="20" t="s">
        <v>93</v>
      </c>
      <c r="D145" s="20" t="s">
        <v>158</v>
      </c>
      <c r="E145" s="20" t="s">
        <v>173</v>
      </c>
      <c r="F145" s="20" t="s">
        <v>126</v>
      </c>
      <c r="G145" s="23">
        <f>3695+(1)+39-39</f>
        <v>3696</v>
      </c>
    </row>
    <row r="146" spans="1:7" s="34" customFormat="1" ht="63.75">
      <c r="A146" s="31" t="s">
        <v>174</v>
      </c>
      <c r="B146" s="20" t="s">
        <v>106</v>
      </c>
      <c r="C146" s="20" t="s">
        <v>93</v>
      </c>
      <c r="D146" s="20" t="s">
        <v>158</v>
      </c>
      <c r="E146" s="20" t="s">
        <v>175</v>
      </c>
      <c r="F146" s="20"/>
      <c r="G146" s="23">
        <f>G147</f>
        <v>45700</v>
      </c>
    </row>
    <row r="147" spans="1:7" s="34" customFormat="1" ht="25.5">
      <c r="A147" s="31" t="s">
        <v>125</v>
      </c>
      <c r="B147" s="20" t="s">
        <v>106</v>
      </c>
      <c r="C147" s="20" t="s">
        <v>93</v>
      </c>
      <c r="D147" s="20" t="s">
        <v>158</v>
      </c>
      <c r="E147" s="20" t="s">
        <v>175</v>
      </c>
      <c r="F147" s="20" t="s">
        <v>126</v>
      </c>
      <c r="G147" s="23">
        <f>43591+2109</f>
        <v>45700</v>
      </c>
    </row>
    <row r="148" spans="1:7" s="34" customFormat="1" ht="12.75">
      <c r="A148" s="29" t="s">
        <v>176</v>
      </c>
      <c r="B148" s="41" t="s">
        <v>106</v>
      </c>
      <c r="C148" s="25" t="s">
        <v>93</v>
      </c>
      <c r="D148" s="25" t="s">
        <v>158</v>
      </c>
      <c r="E148" s="25" t="s">
        <v>177</v>
      </c>
      <c r="F148" s="20"/>
      <c r="G148" s="26">
        <f>G149</f>
        <v>3294</v>
      </c>
    </row>
    <row r="149" spans="1:7" s="34" customFormat="1" ht="41.25" customHeight="1">
      <c r="A149" s="31" t="s">
        <v>178</v>
      </c>
      <c r="B149" s="42" t="s">
        <v>106</v>
      </c>
      <c r="C149" s="20" t="s">
        <v>93</v>
      </c>
      <c r="D149" s="20" t="s">
        <v>158</v>
      </c>
      <c r="E149" s="20" t="s">
        <v>179</v>
      </c>
      <c r="F149" s="20"/>
      <c r="G149" s="23">
        <f>G150</f>
        <v>3294</v>
      </c>
    </row>
    <row r="150" spans="1:7" s="34" customFormat="1" ht="25.5">
      <c r="A150" s="31" t="s">
        <v>125</v>
      </c>
      <c r="B150" s="42" t="s">
        <v>106</v>
      </c>
      <c r="C150" s="20" t="s">
        <v>93</v>
      </c>
      <c r="D150" s="20" t="s">
        <v>158</v>
      </c>
      <c r="E150" s="20" t="s">
        <v>179</v>
      </c>
      <c r="F150" s="20" t="s">
        <v>126</v>
      </c>
      <c r="G150" s="23">
        <f>0+(3261+136)-103</f>
        <v>3294</v>
      </c>
    </row>
    <row r="151" spans="1:7" s="34" customFormat="1" ht="28.5" customHeight="1">
      <c r="A151" s="29" t="s">
        <v>84</v>
      </c>
      <c r="B151" s="32" t="s">
        <v>106</v>
      </c>
      <c r="C151" s="32" t="s">
        <v>93</v>
      </c>
      <c r="D151" s="32" t="s">
        <v>158</v>
      </c>
      <c r="E151" s="32" t="s">
        <v>120</v>
      </c>
      <c r="F151" s="20"/>
      <c r="G151" s="26">
        <f>G152+G155</f>
        <v>15735</v>
      </c>
    </row>
    <row r="152" spans="1:7" s="34" customFormat="1" ht="27">
      <c r="A152" s="30" t="s">
        <v>180</v>
      </c>
      <c r="B152" s="32" t="s">
        <v>106</v>
      </c>
      <c r="C152" s="32" t="s">
        <v>93</v>
      </c>
      <c r="D152" s="32" t="s">
        <v>158</v>
      </c>
      <c r="E152" s="32" t="s">
        <v>122</v>
      </c>
      <c r="F152" s="20"/>
      <c r="G152" s="26">
        <f t="shared" ref="G152:G153" si="16">G153</f>
        <v>2083</v>
      </c>
    </row>
    <row r="153" spans="1:7" s="34" customFormat="1" ht="25.5">
      <c r="A153" s="31" t="s">
        <v>127</v>
      </c>
      <c r="B153" s="20" t="s">
        <v>106</v>
      </c>
      <c r="C153" s="20" t="s">
        <v>93</v>
      </c>
      <c r="D153" s="20" t="s">
        <v>158</v>
      </c>
      <c r="E153" s="20" t="s">
        <v>128</v>
      </c>
      <c r="F153" s="20"/>
      <c r="G153" s="23">
        <f t="shared" si="16"/>
        <v>2083</v>
      </c>
    </row>
    <row r="154" spans="1:7" s="34" customFormat="1" ht="25.5">
      <c r="A154" s="31" t="s">
        <v>125</v>
      </c>
      <c r="B154" s="20" t="s">
        <v>106</v>
      </c>
      <c r="C154" s="20" t="s">
        <v>93</v>
      </c>
      <c r="D154" s="20" t="s">
        <v>158</v>
      </c>
      <c r="E154" s="20" t="s">
        <v>128</v>
      </c>
      <c r="F154" s="20" t="s">
        <v>126</v>
      </c>
      <c r="G154" s="23">
        <f>0+(2000+83)</f>
        <v>2083</v>
      </c>
    </row>
    <row r="155" spans="1:7" s="34" customFormat="1" ht="40.5">
      <c r="A155" s="30" t="s">
        <v>181</v>
      </c>
      <c r="B155" s="32" t="s">
        <v>106</v>
      </c>
      <c r="C155" s="32" t="s">
        <v>93</v>
      </c>
      <c r="D155" s="32" t="s">
        <v>158</v>
      </c>
      <c r="E155" s="32" t="s">
        <v>182</v>
      </c>
      <c r="F155" s="20"/>
      <c r="G155" s="26">
        <f>G156+G158+G160</f>
        <v>13652</v>
      </c>
    </row>
    <row r="156" spans="1:7" s="34" customFormat="1" ht="12.75">
      <c r="A156" s="31" t="s">
        <v>183</v>
      </c>
      <c r="B156" s="20" t="s">
        <v>106</v>
      </c>
      <c r="C156" s="20" t="s">
        <v>93</v>
      </c>
      <c r="D156" s="20" t="s">
        <v>158</v>
      </c>
      <c r="E156" s="20" t="s">
        <v>184</v>
      </c>
      <c r="F156" s="20"/>
      <c r="G156" s="23">
        <f>G157</f>
        <v>4177</v>
      </c>
    </row>
    <row r="157" spans="1:7" s="34" customFormat="1" ht="25.5">
      <c r="A157" s="31" t="s">
        <v>125</v>
      </c>
      <c r="B157" s="20" t="s">
        <v>106</v>
      </c>
      <c r="C157" s="20" t="s">
        <v>93</v>
      </c>
      <c r="D157" s="20" t="s">
        <v>158</v>
      </c>
      <c r="E157" s="20" t="s">
        <v>184</v>
      </c>
      <c r="F157" s="20" t="s">
        <v>126</v>
      </c>
      <c r="G157" s="23">
        <f>0+(4010+167)</f>
        <v>4177</v>
      </c>
    </row>
    <row r="158" spans="1:7" s="34" customFormat="1" ht="12.75">
      <c r="A158" s="31" t="s">
        <v>185</v>
      </c>
      <c r="B158" s="20" t="s">
        <v>106</v>
      </c>
      <c r="C158" s="20" t="s">
        <v>93</v>
      </c>
      <c r="D158" s="20" t="s">
        <v>158</v>
      </c>
      <c r="E158" s="20" t="s">
        <v>186</v>
      </c>
      <c r="F158" s="20"/>
      <c r="G158" s="23">
        <f>G159</f>
        <v>3000</v>
      </c>
    </row>
    <row r="159" spans="1:7" s="34" customFormat="1" ht="25.5">
      <c r="A159" s="31" t="s">
        <v>125</v>
      </c>
      <c r="B159" s="20" t="s">
        <v>106</v>
      </c>
      <c r="C159" s="20" t="s">
        <v>93</v>
      </c>
      <c r="D159" s="20" t="s">
        <v>158</v>
      </c>
      <c r="E159" s="20" t="s">
        <v>186</v>
      </c>
      <c r="F159" s="20" t="s">
        <v>126</v>
      </c>
      <c r="G159" s="23">
        <v>3000</v>
      </c>
    </row>
    <row r="160" spans="1:7" s="34" customFormat="1" ht="31.5" customHeight="1">
      <c r="A160" s="31" t="s">
        <v>135</v>
      </c>
      <c r="B160" s="20" t="s">
        <v>106</v>
      </c>
      <c r="C160" s="20" t="s">
        <v>93</v>
      </c>
      <c r="D160" s="20" t="s">
        <v>158</v>
      </c>
      <c r="E160" s="20" t="s">
        <v>187</v>
      </c>
      <c r="F160" s="20"/>
      <c r="G160" s="23">
        <f>G161</f>
        <v>6475</v>
      </c>
    </row>
    <row r="161" spans="1:7" s="34" customFormat="1" ht="25.5">
      <c r="A161" s="31" t="s">
        <v>125</v>
      </c>
      <c r="B161" s="20" t="s">
        <v>106</v>
      </c>
      <c r="C161" s="20" t="s">
        <v>93</v>
      </c>
      <c r="D161" s="20" t="s">
        <v>158</v>
      </c>
      <c r="E161" s="20" t="s">
        <v>187</v>
      </c>
      <c r="F161" s="20" t="s">
        <v>126</v>
      </c>
      <c r="G161" s="23">
        <f>0+(6216+259)</f>
        <v>6475</v>
      </c>
    </row>
    <row r="162" spans="1:7" s="34" customFormat="1" ht="13.5">
      <c r="A162" s="29" t="s">
        <v>16</v>
      </c>
      <c r="B162" s="25" t="s">
        <v>106</v>
      </c>
      <c r="C162" s="32" t="s">
        <v>93</v>
      </c>
      <c r="D162" s="25" t="s">
        <v>158</v>
      </c>
      <c r="E162" s="25" t="s">
        <v>137</v>
      </c>
      <c r="F162" s="20"/>
      <c r="G162" s="26">
        <f>G163+G172+G175</f>
        <v>512983</v>
      </c>
    </row>
    <row r="163" spans="1:7" s="34" customFormat="1" ht="54">
      <c r="A163" s="30" t="s">
        <v>138</v>
      </c>
      <c r="B163" s="32" t="s">
        <v>106</v>
      </c>
      <c r="C163" s="32" t="s">
        <v>93</v>
      </c>
      <c r="D163" s="32" t="s">
        <v>158</v>
      </c>
      <c r="E163" s="32" t="s">
        <v>139</v>
      </c>
      <c r="F163" s="20"/>
      <c r="G163" s="26">
        <f>G164+G166+G170+G168</f>
        <v>483824</v>
      </c>
    </row>
    <row r="164" spans="1:7" s="34" customFormat="1" ht="25.5">
      <c r="A164" s="31" t="s">
        <v>140</v>
      </c>
      <c r="B164" s="20" t="s">
        <v>106</v>
      </c>
      <c r="C164" s="20" t="s">
        <v>93</v>
      </c>
      <c r="D164" s="20" t="s">
        <v>158</v>
      </c>
      <c r="E164" s="20" t="s">
        <v>141</v>
      </c>
      <c r="F164" s="20"/>
      <c r="G164" s="23">
        <f>G165</f>
        <v>136625</v>
      </c>
    </row>
    <row r="165" spans="1:7" s="34" customFormat="1" ht="25.5">
      <c r="A165" s="31" t="s">
        <v>125</v>
      </c>
      <c r="B165" s="20" t="s">
        <v>106</v>
      </c>
      <c r="C165" s="20" t="s">
        <v>93</v>
      </c>
      <c r="D165" s="20" t="s">
        <v>158</v>
      </c>
      <c r="E165" s="20" t="s">
        <v>141</v>
      </c>
      <c r="F165" s="20" t="s">
        <v>126</v>
      </c>
      <c r="G165" s="23">
        <f>126732+(-4566)+14458+1</f>
        <v>136625</v>
      </c>
    </row>
    <row r="166" spans="1:7" s="34" customFormat="1" ht="89.25">
      <c r="A166" s="36" t="s">
        <v>142</v>
      </c>
      <c r="B166" s="20" t="s">
        <v>106</v>
      </c>
      <c r="C166" s="20" t="s">
        <v>93</v>
      </c>
      <c r="D166" s="20" t="s">
        <v>158</v>
      </c>
      <c r="E166" s="20" t="s">
        <v>143</v>
      </c>
      <c r="F166" s="20"/>
      <c r="G166" s="23">
        <f>G167</f>
        <v>343574</v>
      </c>
    </row>
    <row r="167" spans="1:7" s="34" customFormat="1" ht="25.5">
      <c r="A167" s="31" t="s">
        <v>125</v>
      </c>
      <c r="B167" s="20" t="s">
        <v>106</v>
      </c>
      <c r="C167" s="20" t="s">
        <v>93</v>
      </c>
      <c r="D167" s="20" t="s">
        <v>158</v>
      </c>
      <c r="E167" s="20" t="s">
        <v>143</v>
      </c>
      <c r="F167" s="20" t="s">
        <v>126</v>
      </c>
      <c r="G167" s="23">
        <f>299143+(44431)</f>
        <v>343574</v>
      </c>
    </row>
    <row r="168" spans="1:7" s="34" customFormat="1" ht="63.75">
      <c r="A168" s="31" t="s">
        <v>188</v>
      </c>
      <c r="B168" s="20" t="s">
        <v>106</v>
      </c>
      <c r="C168" s="20" t="s">
        <v>93</v>
      </c>
      <c r="D168" s="20" t="s">
        <v>158</v>
      </c>
      <c r="E168" s="20" t="s">
        <v>189</v>
      </c>
      <c r="F168" s="20"/>
      <c r="G168" s="23">
        <f>G169</f>
        <v>91</v>
      </c>
    </row>
    <row r="169" spans="1:7" s="34" customFormat="1" ht="25.5">
      <c r="A169" s="31" t="s">
        <v>125</v>
      </c>
      <c r="B169" s="20" t="s">
        <v>106</v>
      </c>
      <c r="C169" s="20" t="s">
        <v>93</v>
      </c>
      <c r="D169" s="20" t="s">
        <v>158</v>
      </c>
      <c r="E169" s="20" t="s">
        <v>189</v>
      </c>
      <c r="F169" s="20" t="s">
        <v>126</v>
      </c>
      <c r="G169" s="23">
        <f>91</f>
        <v>91</v>
      </c>
    </row>
    <row r="170" spans="1:7" s="34" customFormat="1" ht="76.5">
      <c r="A170" s="31" t="s">
        <v>190</v>
      </c>
      <c r="B170" s="20" t="s">
        <v>106</v>
      </c>
      <c r="C170" s="20" t="s">
        <v>93</v>
      </c>
      <c r="D170" s="20" t="s">
        <v>158</v>
      </c>
      <c r="E170" s="20" t="s">
        <v>191</v>
      </c>
      <c r="F170" s="20"/>
      <c r="G170" s="23">
        <f>G171</f>
        <v>3534</v>
      </c>
    </row>
    <row r="171" spans="1:7" s="34" customFormat="1" ht="25.5">
      <c r="A171" s="31" t="s">
        <v>125</v>
      </c>
      <c r="B171" s="20" t="s">
        <v>106</v>
      </c>
      <c r="C171" s="20" t="s">
        <v>93</v>
      </c>
      <c r="D171" s="20" t="s">
        <v>158</v>
      </c>
      <c r="E171" s="20" t="s">
        <v>191</v>
      </c>
      <c r="F171" s="20" t="s">
        <v>126</v>
      </c>
      <c r="G171" s="23">
        <f>3371+163</f>
        <v>3534</v>
      </c>
    </row>
    <row r="172" spans="1:7">
      <c r="A172" s="30" t="s">
        <v>192</v>
      </c>
      <c r="B172" s="32" t="s">
        <v>106</v>
      </c>
      <c r="C172" s="32" t="s">
        <v>93</v>
      </c>
      <c r="D172" s="32" t="s">
        <v>158</v>
      </c>
      <c r="E172" s="32" t="s">
        <v>193</v>
      </c>
      <c r="F172" s="43"/>
      <c r="G172" s="44">
        <f t="shared" ref="G172:G173" si="17">G173</f>
        <v>57</v>
      </c>
    </row>
    <row r="173" spans="1:7" s="34" customFormat="1" ht="38.25">
      <c r="A173" s="31" t="s">
        <v>194</v>
      </c>
      <c r="B173" s="20" t="s">
        <v>106</v>
      </c>
      <c r="C173" s="20" t="s">
        <v>93</v>
      </c>
      <c r="D173" s="20" t="s">
        <v>158</v>
      </c>
      <c r="E173" s="20" t="s">
        <v>195</v>
      </c>
      <c r="F173" s="20"/>
      <c r="G173" s="23">
        <f t="shared" si="17"/>
        <v>57</v>
      </c>
    </row>
    <row r="174" spans="1:7" s="34" customFormat="1" ht="25.5">
      <c r="A174" s="31" t="s">
        <v>125</v>
      </c>
      <c r="B174" s="20" t="s">
        <v>106</v>
      </c>
      <c r="C174" s="20" t="s">
        <v>93</v>
      </c>
      <c r="D174" s="20" t="s">
        <v>158</v>
      </c>
      <c r="E174" s="20" t="s">
        <v>195</v>
      </c>
      <c r="F174" s="20" t="s">
        <v>126</v>
      </c>
      <c r="G174" s="23">
        <f>71+(-15)+1</f>
        <v>57</v>
      </c>
    </row>
    <row r="175" spans="1:7" s="34" customFormat="1" ht="27">
      <c r="A175" s="30" t="s">
        <v>144</v>
      </c>
      <c r="B175" s="32" t="s">
        <v>106</v>
      </c>
      <c r="C175" s="32" t="s">
        <v>93</v>
      </c>
      <c r="D175" s="32" t="s">
        <v>158</v>
      </c>
      <c r="E175" s="32" t="s">
        <v>145</v>
      </c>
      <c r="F175" s="20"/>
      <c r="G175" s="26">
        <f>G176+G178+G180+G182+G184</f>
        <v>29102</v>
      </c>
    </row>
    <row r="176" spans="1:7" s="34" customFormat="1" ht="38.25">
      <c r="A176" s="31" t="s">
        <v>196</v>
      </c>
      <c r="B176" s="20" t="s">
        <v>106</v>
      </c>
      <c r="C176" s="20" t="s">
        <v>93</v>
      </c>
      <c r="D176" s="20" t="s">
        <v>158</v>
      </c>
      <c r="E176" s="20" t="s">
        <v>197</v>
      </c>
      <c r="F176" s="20"/>
      <c r="G176" s="23">
        <f>G177</f>
        <v>1691</v>
      </c>
    </row>
    <row r="177" spans="1:7" s="34" customFormat="1" ht="25.5">
      <c r="A177" s="31" t="s">
        <v>125</v>
      </c>
      <c r="B177" s="20" t="s">
        <v>106</v>
      </c>
      <c r="C177" s="20" t="s">
        <v>93</v>
      </c>
      <c r="D177" s="20" t="s">
        <v>158</v>
      </c>
      <c r="E177" s="20" t="s">
        <v>197</v>
      </c>
      <c r="F177" s="20" t="s">
        <v>126</v>
      </c>
      <c r="G177" s="23">
        <f>(1432+60)+(191+8)</f>
        <v>1691</v>
      </c>
    </row>
    <row r="178" spans="1:7" s="34" customFormat="1" ht="38.25">
      <c r="A178" s="31" t="s">
        <v>198</v>
      </c>
      <c r="B178" s="20" t="s">
        <v>106</v>
      </c>
      <c r="C178" s="20" t="s">
        <v>93</v>
      </c>
      <c r="D178" s="20" t="s">
        <v>158</v>
      </c>
      <c r="E178" s="20" t="s">
        <v>199</v>
      </c>
      <c r="F178" s="20"/>
      <c r="G178" s="23">
        <f>G179</f>
        <v>20386</v>
      </c>
    </row>
    <row r="179" spans="1:7" s="34" customFormat="1" ht="25.5">
      <c r="A179" s="31" t="s">
        <v>125</v>
      </c>
      <c r="B179" s="20" t="s">
        <v>106</v>
      </c>
      <c r="C179" s="20" t="s">
        <v>93</v>
      </c>
      <c r="D179" s="20" t="s">
        <v>158</v>
      </c>
      <c r="E179" s="20" t="s">
        <v>199</v>
      </c>
      <c r="F179" s="20" t="s">
        <v>126</v>
      </c>
      <c r="G179" s="23">
        <f>20261+(-433)+559-1</f>
        <v>20386</v>
      </c>
    </row>
    <row r="180" spans="1:7" s="34" customFormat="1" ht="89.25">
      <c r="A180" s="31" t="s">
        <v>200</v>
      </c>
      <c r="B180" s="20" t="s">
        <v>106</v>
      </c>
      <c r="C180" s="20" t="s">
        <v>93</v>
      </c>
      <c r="D180" s="20" t="s">
        <v>158</v>
      </c>
      <c r="E180" s="20" t="s">
        <v>201</v>
      </c>
      <c r="F180" s="20"/>
      <c r="G180" s="23">
        <f>G181</f>
        <v>6093</v>
      </c>
    </row>
    <row r="181" spans="1:7" s="34" customFormat="1" ht="25.5">
      <c r="A181" s="31" t="s">
        <v>125</v>
      </c>
      <c r="B181" s="20" t="s">
        <v>106</v>
      </c>
      <c r="C181" s="20" t="s">
        <v>93</v>
      </c>
      <c r="D181" s="20" t="s">
        <v>158</v>
      </c>
      <c r="E181" s="20" t="s">
        <v>201</v>
      </c>
      <c r="F181" s="20" t="s">
        <v>126</v>
      </c>
      <c r="G181" s="23">
        <f>4506+(1588)-1</f>
        <v>6093</v>
      </c>
    </row>
    <row r="182" spans="1:7" s="34" customFormat="1" ht="63.75">
      <c r="A182" s="31" t="s">
        <v>202</v>
      </c>
      <c r="B182" s="20" t="s">
        <v>106</v>
      </c>
      <c r="C182" s="20" t="s">
        <v>93</v>
      </c>
      <c r="D182" s="20" t="s">
        <v>158</v>
      </c>
      <c r="E182" s="20" t="s">
        <v>203</v>
      </c>
      <c r="F182" s="20"/>
      <c r="G182" s="23">
        <f>G183</f>
        <v>271</v>
      </c>
    </row>
    <row r="183" spans="1:7" s="34" customFormat="1" ht="25.5">
      <c r="A183" s="31" t="s">
        <v>125</v>
      </c>
      <c r="B183" s="20" t="s">
        <v>106</v>
      </c>
      <c r="C183" s="20" t="s">
        <v>93</v>
      </c>
      <c r="D183" s="20" t="s">
        <v>158</v>
      </c>
      <c r="E183" s="20" t="s">
        <v>203</v>
      </c>
      <c r="F183" s="20" t="s">
        <v>126</v>
      </c>
      <c r="G183" s="23">
        <f>248+(18)+5</f>
        <v>271</v>
      </c>
    </row>
    <row r="184" spans="1:7" s="34" customFormat="1" ht="89.25">
      <c r="A184" s="31" t="s">
        <v>204</v>
      </c>
      <c r="B184" s="20" t="s">
        <v>106</v>
      </c>
      <c r="C184" s="20" t="s">
        <v>93</v>
      </c>
      <c r="D184" s="20" t="s">
        <v>158</v>
      </c>
      <c r="E184" s="20" t="s">
        <v>205</v>
      </c>
      <c r="F184" s="20"/>
      <c r="G184" s="23">
        <f>G185</f>
        <v>661</v>
      </c>
    </row>
    <row r="185" spans="1:7" s="34" customFormat="1" ht="25.5">
      <c r="A185" s="31" t="s">
        <v>125</v>
      </c>
      <c r="B185" s="20" t="s">
        <v>106</v>
      </c>
      <c r="C185" s="20" t="s">
        <v>93</v>
      </c>
      <c r="D185" s="20" t="s">
        <v>158</v>
      </c>
      <c r="E185" s="20" t="s">
        <v>205</v>
      </c>
      <c r="F185" s="20" t="s">
        <v>126</v>
      </c>
      <c r="G185" s="23">
        <f>0+(661)</f>
        <v>661</v>
      </c>
    </row>
    <row r="186" spans="1:7" s="34" customFormat="1" ht="25.5">
      <c r="A186" s="29" t="s">
        <v>150</v>
      </c>
      <c r="B186" s="32" t="s">
        <v>106</v>
      </c>
      <c r="C186" s="32" t="s">
        <v>93</v>
      </c>
      <c r="D186" s="32" t="s">
        <v>158</v>
      </c>
      <c r="E186" s="25" t="s">
        <v>151</v>
      </c>
      <c r="F186" s="38"/>
      <c r="G186" s="26">
        <f>G188</f>
        <v>17051</v>
      </c>
    </row>
    <row r="187" spans="1:7" s="34" customFormat="1" ht="13.5">
      <c r="A187" s="29" t="s">
        <v>16</v>
      </c>
      <c r="B187" s="32" t="s">
        <v>106</v>
      </c>
      <c r="C187" s="32" t="s">
        <v>93</v>
      </c>
      <c r="D187" s="32" t="s">
        <v>158</v>
      </c>
      <c r="E187" s="32" t="s">
        <v>152</v>
      </c>
      <c r="F187" s="38"/>
      <c r="G187" s="26">
        <f>G188</f>
        <v>17051</v>
      </c>
    </row>
    <row r="188" spans="1:7" s="34" customFormat="1" ht="25.5">
      <c r="A188" s="40" t="s">
        <v>153</v>
      </c>
      <c r="B188" s="32" t="s">
        <v>106</v>
      </c>
      <c r="C188" s="32" t="s">
        <v>93</v>
      </c>
      <c r="D188" s="32" t="s">
        <v>158</v>
      </c>
      <c r="E188" s="32" t="s">
        <v>154</v>
      </c>
      <c r="F188" s="39"/>
      <c r="G188" s="23">
        <f>G189</f>
        <v>17051</v>
      </c>
    </row>
    <row r="189" spans="1:7" s="34" customFormat="1" ht="25.5">
      <c r="A189" s="31" t="s">
        <v>155</v>
      </c>
      <c r="B189" s="20" t="s">
        <v>106</v>
      </c>
      <c r="C189" s="20" t="s">
        <v>93</v>
      </c>
      <c r="D189" s="20" t="s">
        <v>158</v>
      </c>
      <c r="E189" s="20" t="s">
        <v>156</v>
      </c>
      <c r="F189" s="39"/>
      <c r="G189" s="23">
        <f>G190</f>
        <v>17051</v>
      </c>
    </row>
    <row r="190" spans="1:7" s="34" customFormat="1" ht="25.5">
      <c r="A190" s="31" t="s">
        <v>125</v>
      </c>
      <c r="B190" s="20" t="s">
        <v>106</v>
      </c>
      <c r="C190" s="20" t="s">
        <v>93</v>
      </c>
      <c r="D190" s="20" t="s">
        <v>158</v>
      </c>
      <c r="E190" s="20" t="s">
        <v>156</v>
      </c>
      <c r="F190" s="20" t="s">
        <v>126</v>
      </c>
      <c r="G190" s="23">
        <f>12939+(-3593)+7705</f>
        <v>17051</v>
      </c>
    </row>
    <row r="191" spans="1:7" s="34" customFormat="1" ht="12.75">
      <c r="A191" s="29" t="s">
        <v>206</v>
      </c>
      <c r="B191" s="25" t="s">
        <v>106</v>
      </c>
      <c r="C191" s="25" t="s">
        <v>93</v>
      </c>
      <c r="D191" s="25" t="s">
        <v>207</v>
      </c>
      <c r="E191" s="25"/>
      <c r="F191" s="25"/>
      <c r="G191" s="26">
        <f>G192</f>
        <v>37099</v>
      </c>
    </row>
    <row r="192" spans="1:7" s="34" customFormat="1" ht="25.5">
      <c r="A192" s="29" t="s">
        <v>118</v>
      </c>
      <c r="B192" s="25" t="s">
        <v>106</v>
      </c>
      <c r="C192" s="25" t="s">
        <v>93</v>
      </c>
      <c r="D192" s="25" t="s">
        <v>207</v>
      </c>
      <c r="E192" s="25" t="s">
        <v>119</v>
      </c>
      <c r="F192" s="25"/>
      <c r="G192" s="26">
        <f>G193+G197</f>
        <v>37099</v>
      </c>
    </row>
    <row r="193" spans="1:7" s="34" customFormat="1" ht="27" hidden="1" customHeight="1">
      <c r="A193" s="29" t="s">
        <v>84</v>
      </c>
      <c r="B193" s="32" t="s">
        <v>106</v>
      </c>
      <c r="C193" s="32" t="s">
        <v>93</v>
      </c>
      <c r="D193" s="32" t="s">
        <v>207</v>
      </c>
      <c r="E193" s="32" t="s">
        <v>120</v>
      </c>
      <c r="F193" s="20"/>
      <c r="G193" s="26">
        <f t="shared" ref="G193:G195" si="18">G194</f>
        <v>0</v>
      </c>
    </row>
    <row r="194" spans="1:7" s="34" customFormat="1" ht="27" hidden="1">
      <c r="A194" s="30" t="s">
        <v>180</v>
      </c>
      <c r="B194" s="32" t="s">
        <v>106</v>
      </c>
      <c r="C194" s="32" t="s">
        <v>93</v>
      </c>
      <c r="D194" s="32" t="s">
        <v>207</v>
      </c>
      <c r="E194" s="32" t="s">
        <v>122</v>
      </c>
      <c r="F194" s="20"/>
      <c r="G194" s="26">
        <f t="shared" si="18"/>
        <v>0</v>
      </c>
    </row>
    <row r="195" spans="1:7" s="34" customFormat="1" ht="25.5" hidden="1">
      <c r="A195" s="31" t="s">
        <v>127</v>
      </c>
      <c r="B195" s="20" t="s">
        <v>106</v>
      </c>
      <c r="C195" s="20" t="s">
        <v>93</v>
      </c>
      <c r="D195" s="20" t="s">
        <v>207</v>
      </c>
      <c r="E195" s="20" t="s">
        <v>128</v>
      </c>
      <c r="F195" s="20"/>
      <c r="G195" s="23">
        <f t="shared" si="18"/>
        <v>0</v>
      </c>
    </row>
    <row r="196" spans="1:7" s="34" customFormat="1" ht="25.5" hidden="1">
      <c r="A196" s="31" t="s">
        <v>125</v>
      </c>
      <c r="B196" s="20" t="s">
        <v>106</v>
      </c>
      <c r="C196" s="20" t="s">
        <v>93</v>
      </c>
      <c r="D196" s="20" t="s">
        <v>207</v>
      </c>
      <c r="E196" s="20" t="s">
        <v>128</v>
      </c>
      <c r="F196" s="20" t="s">
        <v>126</v>
      </c>
      <c r="G196" s="23"/>
    </row>
    <row r="197" spans="1:7" s="34" customFormat="1" ht="12.75">
      <c r="A197" s="29" t="s">
        <v>16</v>
      </c>
      <c r="B197" s="25" t="s">
        <v>106</v>
      </c>
      <c r="C197" s="25" t="s">
        <v>93</v>
      </c>
      <c r="D197" s="25" t="s">
        <v>207</v>
      </c>
      <c r="E197" s="25" t="s">
        <v>137</v>
      </c>
      <c r="F197" s="20"/>
      <c r="G197" s="26">
        <f>G198+G201</f>
        <v>37099</v>
      </c>
    </row>
    <row r="198" spans="1:7" s="34" customFormat="1" ht="54">
      <c r="A198" s="30" t="s">
        <v>138</v>
      </c>
      <c r="B198" s="32" t="s">
        <v>106</v>
      </c>
      <c r="C198" s="25" t="s">
        <v>93</v>
      </c>
      <c r="D198" s="32" t="s">
        <v>207</v>
      </c>
      <c r="E198" s="32" t="s">
        <v>139</v>
      </c>
      <c r="F198" s="20"/>
      <c r="G198" s="26">
        <f t="shared" ref="G198:G199" si="19">G199</f>
        <v>23700</v>
      </c>
    </row>
    <row r="199" spans="1:7" s="34" customFormat="1" ht="25.5">
      <c r="A199" s="31" t="s">
        <v>140</v>
      </c>
      <c r="B199" s="20" t="s">
        <v>106</v>
      </c>
      <c r="C199" s="20" t="s">
        <v>93</v>
      </c>
      <c r="D199" s="20" t="s">
        <v>207</v>
      </c>
      <c r="E199" s="20" t="s">
        <v>141</v>
      </c>
      <c r="F199" s="20"/>
      <c r="G199" s="23">
        <f t="shared" si="19"/>
        <v>23700</v>
      </c>
    </row>
    <row r="200" spans="1:7" s="34" customFormat="1" ht="25.5">
      <c r="A200" s="31" t="s">
        <v>125</v>
      </c>
      <c r="B200" s="20" t="s">
        <v>106</v>
      </c>
      <c r="C200" s="20" t="s">
        <v>93</v>
      </c>
      <c r="D200" s="20" t="s">
        <v>207</v>
      </c>
      <c r="E200" s="20" t="s">
        <v>141</v>
      </c>
      <c r="F200" s="20" t="s">
        <v>126</v>
      </c>
      <c r="G200" s="23">
        <f>24152+(-5-447)</f>
        <v>23700</v>
      </c>
    </row>
    <row r="201" spans="1:7" s="34" customFormat="1" ht="13.5">
      <c r="A201" s="30" t="s">
        <v>208</v>
      </c>
      <c r="B201" s="25" t="s">
        <v>106</v>
      </c>
      <c r="C201" s="25" t="s">
        <v>93</v>
      </c>
      <c r="D201" s="25" t="s">
        <v>207</v>
      </c>
      <c r="E201" s="25" t="s">
        <v>209</v>
      </c>
      <c r="F201" s="25"/>
      <c r="G201" s="26">
        <f>G202</f>
        <v>13399</v>
      </c>
    </row>
    <row r="202" spans="1:7" s="34" customFormat="1" ht="25.5">
      <c r="A202" s="31" t="s">
        <v>210</v>
      </c>
      <c r="B202" s="20" t="s">
        <v>106</v>
      </c>
      <c r="C202" s="20" t="s">
        <v>93</v>
      </c>
      <c r="D202" s="20" t="s">
        <v>207</v>
      </c>
      <c r="E202" s="20" t="s">
        <v>211</v>
      </c>
      <c r="F202" s="20"/>
      <c r="G202" s="23">
        <f>G203+G204</f>
        <v>13399</v>
      </c>
    </row>
    <row r="203" spans="1:7" s="34" customFormat="1" ht="25.5">
      <c r="A203" s="31" t="s">
        <v>125</v>
      </c>
      <c r="B203" s="20" t="s">
        <v>106</v>
      </c>
      <c r="C203" s="20" t="s">
        <v>93</v>
      </c>
      <c r="D203" s="20" t="s">
        <v>207</v>
      </c>
      <c r="E203" s="20" t="s">
        <v>211</v>
      </c>
      <c r="F203" s="20" t="s">
        <v>126</v>
      </c>
      <c r="G203" s="23">
        <f>12675+(652)</f>
        <v>13327</v>
      </c>
    </row>
    <row r="204" spans="1:7" s="34" customFormat="1" ht="12.75">
      <c r="A204" s="31" t="s">
        <v>31</v>
      </c>
      <c r="B204" s="20" t="s">
        <v>106</v>
      </c>
      <c r="C204" s="20" t="s">
        <v>93</v>
      </c>
      <c r="D204" s="20" t="s">
        <v>207</v>
      </c>
      <c r="E204" s="20" t="s">
        <v>211</v>
      </c>
      <c r="F204" s="20" t="s">
        <v>33</v>
      </c>
      <c r="G204" s="23">
        <f>277+(-205)</f>
        <v>72</v>
      </c>
    </row>
    <row r="205" spans="1:7" s="34" customFormat="1" ht="12.75" hidden="1">
      <c r="A205" s="29" t="s">
        <v>94</v>
      </c>
      <c r="B205" s="25" t="s">
        <v>106</v>
      </c>
      <c r="C205" s="25" t="s">
        <v>93</v>
      </c>
      <c r="D205" s="25" t="s">
        <v>95</v>
      </c>
      <c r="E205" s="25"/>
      <c r="F205" s="25"/>
      <c r="G205" s="26">
        <f t="shared" ref="G205:G206" si="20">G206</f>
        <v>0</v>
      </c>
    </row>
    <row r="206" spans="1:7" s="34" customFormat="1" ht="25.5" hidden="1">
      <c r="A206" s="29" t="s">
        <v>118</v>
      </c>
      <c r="B206" s="25" t="s">
        <v>106</v>
      </c>
      <c r="C206" s="25" t="s">
        <v>93</v>
      </c>
      <c r="D206" s="25" t="s">
        <v>95</v>
      </c>
      <c r="E206" s="25" t="s">
        <v>119</v>
      </c>
      <c r="F206" s="25"/>
      <c r="G206" s="26">
        <f t="shared" si="20"/>
        <v>0</v>
      </c>
    </row>
    <row r="207" spans="1:7" s="34" customFormat="1" ht="13.5" hidden="1">
      <c r="A207" s="29" t="s">
        <v>16</v>
      </c>
      <c r="B207" s="32" t="s">
        <v>106</v>
      </c>
      <c r="C207" s="25" t="s">
        <v>93</v>
      </c>
      <c r="D207" s="32" t="s">
        <v>95</v>
      </c>
      <c r="E207" s="32" t="s">
        <v>137</v>
      </c>
      <c r="F207" s="32"/>
      <c r="G207" s="26">
        <f>G208+G211</f>
        <v>0</v>
      </c>
    </row>
    <row r="208" spans="1:7" s="34" customFormat="1" ht="54" hidden="1">
      <c r="A208" s="30" t="s">
        <v>138</v>
      </c>
      <c r="B208" s="25" t="s">
        <v>106</v>
      </c>
      <c r="C208" s="25" t="s">
        <v>93</v>
      </c>
      <c r="D208" s="25" t="s">
        <v>95</v>
      </c>
      <c r="E208" s="25" t="s">
        <v>139</v>
      </c>
      <c r="F208" s="25"/>
      <c r="G208" s="26">
        <f>G209</f>
        <v>0</v>
      </c>
    </row>
    <row r="209" spans="1:7" s="34" customFormat="1" ht="25.5" hidden="1">
      <c r="A209" s="40" t="s">
        <v>212</v>
      </c>
      <c r="B209" s="20" t="s">
        <v>106</v>
      </c>
      <c r="C209" s="20" t="s">
        <v>93</v>
      </c>
      <c r="D209" s="20" t="s">
        <v>95</v>
      </c>
      <c r="E209" s="20" t="s">
        <v>141</v>
      </c>
      <c r="F209" s="25"/>
      <c r="G209" s="23">
        <f>G210</f>
        <v>0</v>
      </c>
    </row>
    <row r="210" spans="1:7" s="34" customFormat="1" ht="25.5" hidden="1">
      <c r="A210" s="45" t="s">
        <v>125</v>
      </c>
      <c r="B210" s="20" t="s">
        <v>106</v>
      </c>
      <c r="C210" s="20" t="s">
        <v>93</v>
      </c>
      <c r="D210" s="20" t="s">
        <v>95</v>
      </c>
      <c r="E210" s="20" t="s">
        <v>141</v>
      </c>
      <c r="F210" s="20" t="s">
        <v>126</v>
      </c>
      <c r="G210" s="23"/>
    </row>
    <row r="211" spans="1:7" s="34" customFormat="1" ht="25.5" hidden="1">
      <c r="A211" s="40" t="s">
        <v>213</v>
      </c>
      <c r="B211" s="25" t="s">
        <v>106</v>
      </c>
      <c r="C211" s="25" t="s">
        <v>93</v>
      </c>
      <c r="D211" s="25" t="s">
        <v>95</v>
      </c>
      <c r="E211" s="25" t="s">
        <v>214</v>
      </c>
      <c r="F211" s="20"/>
      <c r="G211" s="26">
        <f t="shared" ref="G211:G212" si="21">G212</f>
        <v>0</v>
      </c>
    </row>
    <row r="212" spans="1:7" s="34" customFormat="1" ht="12.75" hidden="1">
      <c r="A212" s="45" t="s">
        <v>215</v>
      </c>
      <c r="B212" s="20" t="s">
        <v>106</v>
      </c>
      <c r="C212" s="20" t="s">
        <v>93</v>
      </c>
      <c r="D212" s="20" t="s">
        <v>95</v>
      </c>
      <c r="E212" s="20" t="s">
        <v>216</v>
      </c>
      <c r="F212" s="20"/>
      <c r="G212" s="23">
        <f t="shared" si="21"/>
        <v>0</v>
      </c>
    </row>
    <row r="213" spans="1:7" s="34" customFormat="1" ht="25.5" hidden="1">
      <c r="A213" s="31" t="s">
        <v>22</v>
      </c>
      <c r="B213" s="20" t="s">
        <v>106</v>
      </c>
      <c r="C213" s="20" t="s">
        <v>93</v>
      </c>
      <c r="D213" s="20" t="s">
        <v>95</v>
      </c>
      <c r="E213" s="20" t="s">
        <v>216</v>
      </c>
      <c r="F213" s="20" t="s">
        <v>23</v>
      </c>
      <c r="G213" s="23"/>
    </row>
    <row r="214" spans="1:7" s="34" customFormat="1" ht="12.75">
      <c r="A214" s="29" t="s">
        <v>217</v>
      </c>
      <c r="B214" s="25" t="s">
        <v>106</v>
      </c>
      <c r="C214" s="25" t="s">
        <v>93</v>
      </c>
      <c r="D214" s="25" t="s">
        <v>218</v>
      </c>
      <c r="E214" s="25"/>
      <c r="F214" s="25"/>
      <c r="G214" s="26">
        <f>G215</f>
        <v>21124</v>
      </c>
    </row>
    <row r="215" spans="1:7" s="34" customFormat="1" ht="25.5">
      <c r="A215" s="29" t="s">
        <v>118</v>
      </c>
      <c r="B215" s="25" t="s">
        <v>106</v>
      </c>
      <c r="C215" s="25" t="s">
        <v>93</v>
      </c>
      <c r="D215" s="25" t="s">
        <v>218</v>
      </c>
      <c r="E215" s="25" t="s">
        <v>119</v>
      </c>
      <c r="F215" s="25"/>
      <c r="G215" s="26">
        <f>G216+G220</f>
        <v>21124</v>
      </c>
    </row>
    <row r="216" spans="1:7" s="34" customFormat="1" ht="12.75">
      <c r="A216" s="29" t="s">
        <v>84</v>
      </c>
      <c r="B216" s="25" t="s">
        <v>106</v>
      </c>
      <c r="C216" s="25" t="s">
        <v>93</v>
      </c>
      <c r="D216" s="25" t="s">
        <v>218</v>
      </c>
      <c r="E216" s="25" t="s">
        <v>120</v>
      </c>
      <c r="F216" s="20"/>
      <c r="G216" s="26">
        <f t="shared" ref="G216:G218" si="22">G217</f>
        <v>5039</v>
      </c>
    </row>
    <row r="217" spans="1:7" s="34" customFormat="1" ht="54">
      <c r="A217" s="30" t="s">
        <v>219</v>
      </c>
      <c r="B217" s="32" t="s">
        <v>106</v>
      </c>
      <c r="C217" s="25" t="s">
        <v>93</v>
      </c>
      <c r="D217" s="32" t="s">
        <v>218</v>
      </c>
      <c r="E217" s="32" t="s">
        <v>220</v>
      </c>
      <c r="F217" s="20"/>
      <c r="G217" s="26">
        <f t="shared" si="22"/>
        <v>5039</v>
      </c>
    </row>
    <row r="218" spans="1:7" s="34" customFormat="1" ht="25.5">
      <c r="A218" s="31" t="s">
        <v>221</v>
      </c>
      <c r="B218" s="20" t="s">
        <v>106</v>
      </c>
      <c r="C218" s="20" t="s">
        <v>93</v>
      </c>
      <c r="D218" s="20" t="s">
        <v>218</v>
      </c>
      <c r="E218" s="20" t="s">
        <v>222</v>
      </c>
      <c r="F218" s="20"/>
      <c r="G218" s="23">
        <f t="shared" si="22"/>
        <v>5039</v>
      </c>
    </row>
    <row r="219" spans="1:7" s="34" customFormat="1" ht="25.5">
      <c r="A219" s="31" t="s">
        <v>125</v>
      </c>
      <c r="B219" s="20" t="s">
        <v>106</v>
      </c>
      <c r="C219" s="20" t="s">
        <v>93</v>
      </c>
      <c r="D219" s="20" t="s">
        <v>218</v>
      </c>
      <c r="E219" s="20" t="s">
        <v>222</v>
      </c>
      <c r="F219" s="20" t="s">
        <v>126</v>
      </c>
      <c r="G219" s="23">
        <f>(1620+68)+(3217+134)</f>
        <v>5039</v>
      </c>
    </row>
    <row r="220" spans="1:7" s="34" customFormat="1" ht="12.75">
      <c r="A220" s="29" t="s">
        <v>16</v>
      </c>
      <c r="B220" s="25" t="s">
        <v>106</v>
      </c>
      <c r="C220" s="25" t="s">
        <v>93</v>
      </c>
      <c r="D220" s="25" t="s">
        <v>218</v>
      </c>
      <c r="E220" s="25" t="s">
        <v>137</v>
      </c>
      <c r="F220" s="20"/>
      <c r="G220" s="26">
        <f>G221+G230+G239+G242+G247+G250</f>
        <v>16085</v>
      </c>
    </row>
    <row r="221" spans="1:7" s="34" customFormat="1" ht="27" hidden="1">
      <c r="A221" s="46" t="s">
        <v>223</v>
      </c>
      <c r="B221" s="32" t="s">
        <v>106</v>
      </c>
      <c r="C221" s="25" t="s">
        <v>93</v>
      </c>
      <c r="D221" s="32" t="s">
        <v>218</v>
      </c>
      <c r="E221" s="32" t="s">
        <v>224</v>
      </c>
      <c r="F221" s="20"/>
      <c r="G221" s="26">
        <f>G222+G224+G226+G228</f>
        <v>0</v>
      </c>
    </row>
    <row r="222" spans="1:7" s="34" customFormat="1" ht="12.75" hidden="1">
      <c r="A222" s="45" t="s">
        <v>225</v>
      </c>
      <c r="B222" s="20" t="s">
        <v>106</v>
      </c>
      <c r="C222" s="20" t="s">
        <v>93</v>
      </c>
      <c r="D222" s="20" t="s">
        <v>218</v>
      </c>
      <c r="E222" s="20" t="s">
        <v>226</v>
      </c>
      <c r="F222" s="20"/>
      <c r="G222" s="23">
        <f t="shared" ref="G222:G226" si="23">G223</f>
        <v>0</v>
      </c>
    </row>
    <row r="223" spans="1:7" s="34" customFormat="1" ht="25.5" hidden="1">
      <c r="A223" s="31" t="s">
        <v>22</v>
      </c>
      <c r="B223" s="20" t="s">
        <v>106</v>
      </c>
      <c r="C223" s="20" t="s">
        <v>93</v>
      </c>
      <c r="D223" s="20" t="s">
        <v>218</v>
      </c>
      <c r="E223" s="20" t="s">
        <v>226</v>
      </c>
      <c r="F223" s="20" t="s">
        <v>23</v>
      </c>
      <c r="G223" s="23"/>
    </row>
    <row r="224" spans="1:7" s="34" customFormat="1" ht="12.75" hidden="1">
      <c r="A224" s="45" t="s">
        <v>227</v>
      </c>
      <c r="B224" s="20" t="s">
        <v>106</v>
      </c>
      <c r="C224" s="20" t="s">
        <v>93</v>
      </c>
      <c r="D224" s="20" t="s">
        <v>218</v>
      </c>
      <c r="E224" s="20" t="s">
        <v>228</v>
      </c>
      <c r="F224" s="20"/>
      <c r="G224" s="23">
        <f t="shared" si="23"/>
        <v>0</v>
      </c>
    </row>
    <row r="225" spans="1:7" s="34" customFormat="1" ht="25.5" hidden="1">
      <c r="A225" s="31" t="s">
        <v>22</v>
      </c>
      <c r="B225" s="20" t="s">
        <v>106</v>
      </c>
      <c r="C225" s="20" t="s">
        <v>93</v>
      </c>
      <c r="D225" s="20" t="s">
        <v>218</v>
      </c>
      <c r="E225" s="20" t="s">
        <v>228</v>
      </c>
      <c r="F225" s="20" t="s">
        <v>23</v>
      </c>
      <c r="G225" s="23"/>
    </row>
    <row r="226" spans="1:7" s="34" customFormat="1" ht="12.75" hidden="1">
      <c r="A226" s="45" t="s">
        <v>229</v>
      </c>
      <c r="B226" s="20" t="s">
        <v>106</v>
      </c>
      <c r="C226" s="20" t="s">
        <v>93</v>
      </c>
      <c r="D226" s="20" t="s">
        <v>218</v>
      </c>
      <c r="E226" s="20" t="s">
        <v>230</v>
      </c>
      <c r="F226" s="20"/>
      <c r="G226" s="23">
        <f t="shared" si="23"/>
        <v>0</v>
      </c>
    </row>
    <row r="227" spans="1:7" s="34" customFormat="1" ht="25.5" hidden="1">
      <c r="A227" s="31" t="s">
        <v>22</v>
      </c>
      <c r="B227" s="20" t="s">
        <v>106</v>
      </c>
      <c r="C227" s="20" t="s">
        <v>93</v>
      </c>
      <c r="D227" s="20" t="s">
        <v>218</v>
      </c>
      <c r="E227" s="20" t="s">
        <v>230</v>
      </c>
      <c r="F227" s="20" t="s">
        <v>23</v>
      </c>
      <c r="G227" s="23">
        <f>50-50</f>
        <v>0</v>
      </c>
    </row>
    <row r="228" spans="1:7" s="34" customFormat="1" ht="12.75" hidden="1">
      <c r="A228" s="31" t="s">
        <v>231</v>
      </c>
      <c r="B228" s="20" t="s">
        <v>106</v>
      </c>
      <c r="C228" s="20" t="s">
        <v>93</v>
      </c>
      <c r="D228" s="20" t="s">
        <v>218</v>
      </c>
      <c r="E228" s="20" t="s">
        <v>232</v>
      </c>
      <c r="F228" s="20"/>
      <c r="G228" s="23">
        <f>G229</f>
        <v>0</v>
      </c>
    </row>
    <row r="229" spans="1:7" s="34" customFormat="1" ht="25.5" hidden="1">
      <c r="A229" s="31" t="s">
        <v>22</v>
      </c>
      <c r="B229" s="20" t="s">
        <v>106</v>
      </c>
      <c r="C229" s="20" t="s">
        <v>93</v>
      </c>
      <c r="D229" s="20" t="s">
        <v>218</v>
      </c>
      <c r="E229" s="20" t="s">
        <v>232</v>
      </c>
      <c r="F229" s="20" t="s">
        <v>23</v>
      </c>
      <c r="G229" s="23"/>
    </row>
    <row r="230" spans="1:7" s="34" customFormat="1" ht="27">
      <c r="A230" s="30" t="s">
        <v>233</v>
      </c>
      <c r="B230" s="20" t="s">
        <v>106</v>
      </c>
      <c r="C230" s="20" t="s">
        <v>93</v>
      </c>
      <c r="D230" s="20" t="s">
        <v>218</v>
      </c>
      <c r="E230" s="32" t="s">
        <v>234</v>
      </c>
      <c r="F230" s="47"/>
      <c r="G230" s="26">
        <f>G231+G233+G237+G235</f>
        <v>464</v>
      </c>
    </row>
    <row r="231" spans="1:7" s="34" customFormat="1" ht="12.75">
      <c r="A231" s="45" t="s">
        <v>235</v>
      </c>
      <c r="B231" s="20" t="s">
        <v>106</v>
      </c>
      <c r="C231" s="20" t="s">
        <v>93</v>
      </c>
      <c r="D231" s="20" t="s">
        <v>218</v>
      </c>
      <c r="E231" s="20" t="s">
        <v>236</v>
      </c>
      <c r="F231" s="47"/>
      <c r="G231" s="23">
        <f>G232</f>
        <v>179</v>
      </c>
    </row>
    <row r="232" spans="1:7" s="34" customFormat="1" ht="25.5">
      <c r="A232" s="31" t="s">
        <v>125</v>
      </c>
      <c r="B232" s="20" t="s">
        <v>106</v>
      </c>
      <c r="C232" s="20" t="s">
        <v>93</v>
      </c>
      <c r="D232" s="20" t="s">
        <v>218</v>
      </c>
      <c r="E232" s="20" t="s">
        <v>236</v>
      </c>
      <c r="F232" s="20" t="s">
        <v>126</v>
      </c>
      <c r="G232" s="23">
        <v>179</v>
      </c>
    </row>
    <row r="233" spans="1:7" s="34" customFormat="1" ht="12.75">
      <c r="A233" s="31" t="s">
        <v>237</v>
      </c>
      <c r="B233" s="20" t="s">
        <v>106</v>
      </c>
      <c r="C233" s="20" t="s">
        <v>93</v>
      </c>
      <c r="D233" s="20" t="s">
        <v>218</v>
      </c>
      <c r="E233" s="20" t="s">
        <v>238</v>
      </c>
      <c r="F233" s="20"/>
      <c r="G233" s="23">
        <f>G234</f>
        <v>165</v>
      </c>
    </row>
    <row r="234" spans="1:7" s="34" customFormat="1" ht="25.5">
      <c r="A234" s="31" t="s">
        <v>125</v>
      </c>
      <c r="B234" s="20" t="s">
        <v>106</v>
      </c>
      <c r="C234" s="20" t="s">
        <v>93</v>
      </c>
      <c r="D234" s="20" t="s">
        <v>218</v>
      </c>
      <c r="E234" s="20" t="s">
        <v>238</v>
      </c>
      <c r="F234" s="20" t="s">
        <v>126</v>
      </c>
      <c r="G234" s="23">
        <v>165</v>
      </c>
    </row>
    <row r="235" spans="1:7" s="34" customFormat="1" ht="25.5">
      <c r="A235" s="31" t="s">
        <v>239</v>
      </c>
      <c r="B235" s="20" t="s">
        <v>106</v>
      </c>
      <c r="C235" s="20" t="s">
        <v>93</v>
      </c>
      <c r="D235" s="20" t="s">
        <v>218</v>
      </c>
      <c r="E235" s="20" t="s">
        <v>240</v>
      </c>
      <c r="F235" s="20"/>
      <c r="G235" s="23">
        <f>G236</f>
        <v>101</v>
      </c>
    </row>
    <row r="236" spans="1:7" s="34" customFormat="1" ht="25.5">
      <c r="A236" s="31" t="s">
        <v>125</v>
      </c>
      <c r="B236" s="20" t="s">
        <v>106</v>
      </c>
      <c r="C236" s="20" t="s">
        <v>93</v>
      </c>
      <c r="D236" s="20" t="s">
        <v>218</v>
      </c>
      <c r="E236" s="20" t="s">
        <v>240</v>
      </c>
      <c r="F236" s="20" t="s">
        <v>126</v>
      </c>
      <c r="G236" s="23">
        <v>101</v>
      </c>
    </row>
    <row r="237" spans="1:7" s="34" customFormat="1" ht="25.5">
      <c r="A237" s="36" t="s">
        <v>241</v>
      </c>
      <c r="B237" s="20" t="s">
        <v>106</v>
      </c>
      <c r="C237" s="20" t="s">
        <v>93</v>
      </c>
      <c r="D237" s="20" t="s">
        <v>218</v>
      </c>
      <c r="E237" s="20" t="s">
        <v>242</v>
      </c>
      <c r="F237" s="48"/>
      <c r="G237" s="23">
        <f>G238</f>
        <v>19</v>
      </c>
    </row>
    <row r="238" spans="1:7" s="34" customFormat="1" ht="25.5">
      <c r="A238" s="31" t="s">
        <v>125</v>
      </c>
      <c r="B238" s="20" t="s">
        <v>106</v>
      </c>
      <c r="C238" s="20" t="s">
        <v>93</v>
      </c>
      <c r="D238" s="20" t="s">
        <v>218</v>
      </c>
      <c r="E238" s="20" t="s">
        <v>242</v>
      </c>
      <c r="F238" s="20" t="s">
        <v>126</v>
      </c>
      <c r="G238" s="23">
        <v>19</v>
      </c>
    </row>
    <row r="239" spans="1:7" s="34" customFormat="1" ht="27">
      <c r="A239" s="30" t="s">
        <v>243</v>
      </c>
      <c r="B239" s="32" t="s">
        <v>106</v>
      </c>
      <c r="C239" s="32" t="s">
        <v>93</v>
      </c>
      <c r="D239" s="32" t="s">
        <v>218</v>
      </c>
      <c r="E239" s="32" t="s">
        <v>244</v>
      </c>
      <c r="F239" s="48"/>
      <c r="G239" s="26">
        <f t="shared" ref="G239:G240" si="24">G240</f>
        <v>340</v>
      </c>
    </row>
    <row r="240" spans="1:7" s="34" customFormat="1" ht="25.5">
      <c r="A240" s="36" t="s">
        <v>245</v>
      </c>
      <c r="B240" s="20" t="s">
        <v>106</v>
      </c>
      <c r="C240" s="20" t="s">
        <v>93</v>
      </c>
      <c r="D240" s="20" t="s">
        <v>218</v>
      </c>
      <c r="E240" s="49" t="s">
        <v>246</v>
      </c>
      <c r="F240" s="48"/>
      <c r="G240" s="23">
        <f t="shared" si="24"/>
        <v>340</v>
      </c>
    </row>
    <row r="241" spans="1:7" s="34" customFormat="1" ht="25.5">
      <c r="A241" s="31" t="s">
        <v>125</v>
      </c>
      <c r="B241" s="20" t="s">
        <v>106</v>
      </c>
      <c r="C241" s="20" t="s">
        <v>93</v>
      </c>
      <c r="D241" s="20" t="s">
        <v>218</v>
      </c>
      <c r="E241" s="49" t="s">
        <v>246</v>
      </c>
      <c r="F241" s="20" t="s">
        <v>126</v>
      </c>
      <c r="G241" s="23">
        <v>340</v>
      </c>
    </row>
    <row r="242" spans="1:7" s="34" customFormat="1" ht="27">
      <c r="A242" s="30" t="s">
        <v>213</v>
      </c>
      <c r="B242" s="32" t="s">
        <v>106</v>
      </c>
      <c r="C242" s="32" t="s">
        <v>93</v>
      </c>
      <c r="D242" s="32" t="s">
        <v>218</v>
      </c>
      <c r="E242" s="32" t="s">
        <v>214</v>
      </c>
      <c r="F242" s="20"/>
      <c r="G242" s="26">
        <f>G243</f>
        <v>10694</v>
      </c>
    </row>
    <row r="243" spans="1:7" s="34" customFormat="1" ht="25.5">
      <c r="A243" s="31" t="s">
        <v>38</v>
      </c>
      <c r="B243" s="20" t="s">
        <v>106</v>
      </c>
      <c r="C243" s="20" t="s">
        <v>93</v>
      </c>
      <c r="D243" s="20" t="s">
        <v>218</v>
      </c>
      <c r="E243" s="20" t="s">
        <v>216</v>
      </c>
      <c r="F243" s="20"/>
      <c r="G243" s="23">
        <f>SUM(G244:G246)</f>
        <v>10694</v>
      </c>
    </row>
    <row r="244" spans="1:7" s="34" customFormat="1" ht="38.25">
      <c r="A244" s="31" t="s">
        <v>40</v>
      </c>
      <c r="B244" s="20" t="s">
        <v>106</v>
      </c>
      <c r="C244" s="20" t="s">
        <v>93</v>
      </c>
      <c r="D244" s="20" t="s">
        <v>218</v>
      </c>
      <c r="E244" s="20" t="s">
        <v>216</v>
      </c>
      <c r="F244" s="20" t="s">
        <v>41</v>
      </c>
      <c r="G244" s="23">
        <v>10339</v>
      </c>
    </row>
    <row r="245" spans="1:7" s="34" customFormat="1" ht="25.5">
      <c r="A245" s="31" t="s">
        <v>22</v>
      </c>
      <c r="B245" s="20" t="s">
        <v>106</v>
      </c>
      <c r="C245" s="20" t="s">
        <v>93</v>
      </c>
      <c r="D245" s="20" t="s">
        <v>218</v>
      </c>
      <c r="E245" s="20" t="s">
        <v>216</v>
      </c>
      <c r="F245" s="20" t="s">
        <v>23</v>
      </c>
      <c r="G245" s="23">
        <f>320+35</f>
        <v>355</v>
      </c>
    </row>
    <row r="246" spans="1:7" s="34" customFormat="1" ht="12.75" hidden="1">
      <c r="A246" s="31" t="s">
        <v>31</v>
      </c>
      <c r="B246" s="20" t="s">
        <v>106</v>
      </c>
      <c r="C246" s="20" t="s">
        <v>93</v>
      </c>
      <c r="D246" s="20" t="s">
        <v>218</v>
      </c>
      <c r="E246" s="20" t="s">
        <v>216</v>
      </c>
      <c r="F246" s="20" t="s">
        <v>33</v>
      </c>
      <c r="G246" s="23"/>
    </row>
    <row r="247" spans="1:7" s="35" customFormat="1" ht="25.5" hidden="1">
      <c r="A247" s="31" t="s">
        <v>247</v>
      </c>
      <c r="B247" s="32" t="s">
        <v>106</v>
      </c>
      <c r="C247" s="32" t="s">
        <v>93</v>
      </c>
      <c r="D247" s="32" t="s">
        <v>218</v>
      </c>
      <c r="E247" s="25" t="s">
        <v>248</v>
      </c>
      <c r="F247" s="25"/>
      <c r="G247" s="26">
        <f t="shared" ref="G247:G248" si="25">G248</f>
        <v>0</v>
      </c>
    </row>
    <row r="248" spans="1:7" s="34" customFormat="1" ht="12.75" hidden="1">
      <c r="A248" s="31" t="s">
        <v>249</v>
      </c>
      <c r="B248" s="20" t="s">
        <v>106</v>
      </c>
      <c r="C248" s="20" t="s">
        <v>93</v>
      </c>
      <c r="D248" s="20" t="s">
        <v>218</v>
      </c>
      <c r="E248" s="20" t="s">
        <v>250</v>
      </c>
      <c r="F248" s="20"/>
      <c r="G248" s="23">
        <f t="shared" si="25"/>
        <v>0</v>
      </c>
    </row>
    <row r="249" spans="1:7" s="34" customFormat="1" ht="25.5" hidden="1">
      <c r="A249" s="31" t="s">
        <v>22</v>
      </c>
      <c r="B249" s="20" t="s">
        <v>106</v>
      </c>
      <c r="C249" s="20" t="s">
        <v>93</v>
      </c>
      <c r="D249" s="20" t="s">
        <v>218</v>
      </c>
      <c r="E249" s="20" t="s">
        <v>250</v>
      </c>
      <c r="F249" s="20" t="s">
        <v>23</v>
      </c>
      <c r="G249" s="23">
        <v>0</v>
      </c>
    </row>
    <row r="250" spans="1:7" s="34" customFormat="1" ht="27">
      <c r="A250" s="30" t="s">
        <v>251</v>
      </c>
      <c r="B250" s="32" t="s">
        <v>106</v>
      </c>
      <c r="C250" s="32" t="s">
        <v>93</v>
      </c>
      <c r="D250" s="32" t="s">
        <v>218</v>
      </c>
      <c r="E250" s="32" t="s">
        <v>252</v>
      </c>
      <c r="F250" s="20"/>
      <c r="G250" s="26">
        <f>G251</f>
        <v>4587</v>
      </c>
    </row>
    <row r="251" spans="1:7" s="34" customFormat="1" ht="38.25">
      <c r="A251" s="36" t="s">
        <v>253</v>
      </c>
      <c r="B251" s="20" t="s">
        <v>106</v>
      </c>
      <c r="C251" s="20" t="s">
        <v>93</v>
      </c>
      <c r="D251" s="20" t="s">
        <v>218</v>
      </c>
      <c r="E251" s="20" t="s">
        <v>254</v>
      </c>
      <c r="F251" s="20"/>
      <c r="G251" s="23">
        <f>SUM(G252:G253)</f>
        <v>4587</v>
      </c>
    </row>
    <row r="252" spans="1:7" s="34" customFormat="1" ht="38.25">
      <c r="A252" s="31" t="s">
        <v>40</v>
      </c>
      <c r="B252" s="20" t="s">
        <v>106</v>
      </c>
      <c r="C252" s="20" t="s">
        <v>93</v>
      </c>
      <c r="D252" s="20" t="s">
        <v>218</v>
      </c>
      <c r="E252" s="20" t="s">
        <v>254</v>
      </c>
      <c r="F252" s="20" t="s">
        <v>41</v>
      </c>
      <c r="G252" s="23">
        <f>2976+(851)</f>
        <v>3827</v>
      </c>
    </row>
    <row r="253" spans="1:7" s="34" customFormat="1" ht="25.5">
      <c r="A253" s="31" t="s">
        <v>22</v>
      </c>
      <c r="B253" s="20" t="s">
        <v>106</v>
      </c>
      <c r="C253" s="20" t="s">
        <v>93</v>
      </c>
      <c r="D253" s="20" t="s">
        <v>218</v>
      </c>
      <c r="E253" s="20" t="s">
        <v>254</v>
      </c>
      <c r="F253" s="20" t="s">
        <v>23</v>
      </c>
      <c r="G253" s="23">
        <f>330+(430)</f>
        <v>760</v>
      </c>
    </row>
    <row r="254" spans="1:7" s="34" customFormat="1" ht="12.75">
      <c r="A254" s="29" t="s">
        <v>96</v>
      </c>
      <c r="B254" s="25" t="s">
        <v>106</v>
      </c>
      <c r="C254" s="25" t="s">
        <v>97</v>
      </c>
      <c r="D254" s="25"/>
      <c r="E254" s="25"/>
      <c r="F254" s="25"/>
      <c r="G254" s="26">
        <f>G263+G255</f>
        <v>30084</v>
      </c>
    </row>
    <row r="255" spans="1:7" s="34" customFormat="1" ht="12.75" hidden="1">
      <c r="A255" s="29" t="s">
        <v>255</v>
      </c>
      <c r="B255" s="25" t="s">
        <v>106</v>
      </c>
      <c r="C255" s="25" t="s">
        <v>97</v>
      </c>
      <c r="D255" s="25" t="s">
        <v>256</v>
      </c>
      <c r="E255" s="25"/>
      <c r="F255" s="25"/>
      <c r="G255" s="26">
        <f t="shared" ref="G255:G257" si="26">G256</f>
        <v>0</v>
      </c>
    </row>
    <row r="256" spans="1:7" s="34" customFormat="1" ht="25.5" hidden="1">
      <c r="A256" s="29" t="s">
        <v>118</v>
      </c>
      <c r="B256" s="25" t="s">
        <v>106</v>
      </c>
      <c r="C256" s="25" t="s">
        <v>97</v>
      </c>
      <c r="D256" s="25" t="s">
        <v>256</v>
      </c>
      <c r="E256" s="25" t="s">
        <v>119</v>
      </c>
      <c r="F256" s="25"/>
      <c r="G256" s="26">
        <f t="shared" si="26"/>
        <v>0</v>
      </c>
    </row>
    <row r="257" spans="1:7" s="34" customFormat="1" ht="12.75" hidden="1">
      <c r="A257" s="29" t="s">
        <v>16</v>
      </c>
      <c r="B257" s="25" t="s">
        <v>106</v>
      </c>
      <c r="C257" s="25" t="s">
        <v>97</v>
      </c>
      <c r="D257" s="25" t="s">
        <v>256</v>
      </c>
      <c r="E257" s="25" t="s">
        <v>137</v>
      </c>
      <c r="F257" s="20"/>
      <c r="G257" s="23">
        <f t="shared" si="26"/>
        <v>0</v>
      </c>
    </row>
    <row r="258" spans="1:7" s="34" customFormat="1" ht="25.5" hidden="1">
      <c r="A258" s="31" t="s">
        <v>257</v>
      </c>
      <c r="B258" s="20" t="s">
        <v>106</v>
      </c>
      <c r="C258" s="20" t="s">
        <v>97</v>
      </c>
      <c r="D258" s="20" t="s">
        <v>256</v>
      </c>
      <c r="E258" s="20" t="s">
        <v>258</v>
      </c>
      <c r="F258" s="20"/>
      <c r="G258" s="23">
        <f>G259+G261</f>
        <v>0</v>
      </c>
    </row>
    <row r="259" spans="1:7" s="34" customFormat="1" ht="25.5" hidden="1">
      <c r="A259" s="45" t="s">
        <v>259</v>
      </c>
      <c r="B259" s="20" t="s">
        <v>106</v>
      </c>
      <c r="C259" s="20" t="s">
        <v>97</v>
      </c>
      <c r="D259" s="20" t="s">
        <v>256</v>
      </c>
      <c r="E259" s="20" t="s">
        <v>260</v>
      </c>
      <c r="F259" s="20"/>
      <c r="G259" s="23">
        <f>G260</f>
        <v>0</v>
      </c>
    </row>
    <row r="260" spans="1:7" s="34" customFormat="1" ht="12.75" hidden="1">
      <c r="A260" s="31" t="s">
        <v>261</v>
      </c>
      <c r="B260" s="20" t="s">
        <v>106</v>
      </c>
      <c r="C260" s="20" t="s">
        <v>97</v>
      </c>
      <c r="D260" s="20" t="s">
        <v>256</v>
      </c>
      <c r="E260" s="20" t="s">
        <v>260</v>
      </c>
      <c r="F260" s="20" t="s">
        <v>262</v>
      </c>
      <c r="G260" s="23"/>
    </row>
    <row r="261" spans="1:7" s="34" customFormat="1" ht="38.25" hidden="1">
      <c r="A261" s="31" t="s">
        <v>263</v>
      </c>
      <c r="B261" s="20" t="s">
        <v>106</v>
      </c>
      <c r="C261" s="20" t="s">
        <v>97</v>
      </c>
      <c r="D261" s="20" t="s">
        <v>256</v>
      </c>
      <c r="E261" s="20" t="s">
        <v>264</v>
      </c>
      <c r="F261" s="20"/>
      <c r="G261" s="23">
        <f>G262</f>
        <v>0</v>
      </c>
    </row>
    <row r="262" spans="1:7" s="34" customFormat="1" ht="12.75" hidden="1">
      <c r="A262" s="31" t="s">
        <v>261</v>
      </c>
      <c r="B262" s="20" t="s">
        <v>106</v>
      </c>
      <c r="C262" s="20" t="s">
        <v>97</v>
      </c>
      <c r="D262" s="20" t="s">
        <v>256</v>
      </c>
      <c r="E262" s="20" t="s">
        <v>264</v>
      </c>
      <c r="F262" s="20" t="s">
        <v>262</v>
      </c>
      <c r="G262" s="23"/>
    </row>
    <row r="263" spans="1:7" s="34" customFormat="1" ht="12.75">
      <c r="A263" s="29" t="s">
        <v>265</v>
      </c>
      <c r="B263" s="25" t="s">
        <v>106</v>
      </c>
      <c r="C263" s="25" t="s">
        <v>97</v>
      </c>
      <c r="D263" s="25" t="s">
        <v>99</v>
      </c>
      <c r="E263" s="25"/>
      <c r="F263" s="25"/>
      <c r="G263" s="26">
        <f t="shared" ref="G263" si="27">G264</f>
        <v>30084</v>
      </c>
    </row>
    <row r="264" spans="1:7" s="34" customFormat="1" ht="25.5">
      <c r="A264" s="29" t="s">
        <v>118</v>
      </c>
      <c r="B264" s="25" t="s">
        <v>106</v>
      </c>
      <c r="C264" s="25" t="s">
        <v>97</v>
      </c>
      <c r="D264" s="25" t="s">
        <v>99</v>
      </c>
      <c r="E264" s="25" t="s">
        <v>119</v>
      </c>
      <c r="F264" s="25"/>
      <c r="G264" s="26">
        <f>G265</f>
        <v>30084</v>
      </c>
    </row>
    <row r="265" spans="1:7" s="34" customFormat="1" ht="12.75">
      <c r="A265" s="29" t="s">
        <v>16</v>
      </c>
      <c r="B265" s="25" t="s">
        <v>106</v>
      </c>
      <c r="C265" s="25" t="s">
        <v>97</v>
      </c>
      <c r="D265" s="25" t="s">
        <v>99</v>
      </c>
      <c r="E265" s="25" t="s">
        <v>137</v>
      </c>
      <c r="F265" s="20"/>
      <c r="G265" s="26">
        <f>G266+G271</f>
        <v>30084</v>
      </c>
    </row>
    <row r="266" spans="1:7" s="34" customFormat="1" ht="40.5">
      <c r="A266" s="30" t="s">
        <v>266</v>
      </c>
      <c r="B266" s="32" t="s">
        <v>106</v>
      </c>
      <c r="C266" s="25" t="s">
        <v>97</v>
      </c>
      <c r="D266" s="32" t="s">
        <v>99</v>
      </c>
      <c r="E266" s="32" t="s">
        <v>267</v>
      </c>
      <c r="F266" s="20"/>
      <c r="G266" s="26">
        <f>G267</f>
        <v>11293</v>
      </c>
    </row>
    <row r="267" spans="1:7" s="34" customFormat="1" ht="38.25">
      <c r="A267" s="50" t="s">
        <v>268</v>
      </c>
      <c r="B267" s="20" t="s">
        <v>106</v>
      </c>
      <c r="C267" s="20" t="s">
        <v>97</v>
      </c>
      <c r="D267" s="20" t="s">
        <v>99</v>
      </c>
      <c r="E267" s="20" t="s">
        <v>269</v>
      </c>
      <c r="F267" s="20"/>
      <c r="G267" s="23">
        <f>G270+G269+G268</f>
        <v>11293</v>
      </c>
    </row>
    <row r="268" spans="1:7" s="34" customFormat="1" ht="25.5">
      <c r="A268" s="31" t="s">
        <v>22</v>
      </c>
      <c r="B268" s="20" t="s">
        <v>106</v>
      </c>
      <c r="C268" s="20" t="s">
        <v>97</v>
      </c>
      <c r="D268" s="20" t="s">
        <v>99</v>
      </c>
      <c r="E268" s="20" t="s">
        <v>269</v>
      </c>
      <c r="F268" s="20" t="s">
        <v>23</v>
      </c>
      <c r="G268" s="23">
        <f>17-17+14</f>
        <v>14</v>
      </c>
    </row>
    <row r="269" spans="1:7" s="34" customFormat="1" ht="12.75">
      <c r="A269" s="31" t="s">
        <v>261</v>
      </c>
      <c r="B269" s="20" t="s">
        <v>106</v>
      </c>
      <c r="C269" s="20" t="s">
        <v>97</v>
      </c>
      <c r="D269" s="20" t="s">
        <v>99</v>
      </c>
      <c r="E269" s="20" t="s">
        <v>269</v>
      </c>
      <c r="F269" s="20" t="s">
        <v>262</v>
      </c>
      <c r="G269" s="23">
        <f>441-441+372</f>
        <v>372</v>
      </c>
    </row>
    <row r="270" spans="1:7" s="34" customFormat="1" ht="25.5">
      <c r="A270" s="31" t="s">
        <v>125</v>
      </c>
      <c r="B270" s="20" t="s">
        <v>106</v>
      </c>
      <c r="C270" s="20" t="s">
        <v>97</v>
      </c>
      <c r="D270" s="20" t="s">
        <v>99</v>
      </c>
      <c r="E270" s="20" t="s">
        <v>269</v>
      </c>
      <c r="F270" s="20" t="s">
        <v>126</v>
      </c>
      <c r="G270" s="23">
        <f>10823+(470)-386</f>
        <v>10907</v>
      </c>
    </row>
    <row r="271" spans="1:7" s="34" customFormat="1" ht="27">
      <c r="A271" s="30" t="s">
        <v>270</v>
      </c>
      <c r="B271" s="32" t="s">
        <v>106</v>
      </c>
      <c r="C271" s="32" t="s">
        <v>97</v>
      </c>
      <c r="D271" s="32" t="s">
        <v>99</v>
      </c>
      <c r="E271" s="32" t="s">
        <v>252</v>
      </c>
      <c r="F271" s="20"/>
      <c r="G271" s="26">
        <f>G272+G277+G275</f>
        <v>18791</v>
      </c>
    </row>
    <row r="272" spans="1:7" s="34" customFormat="1" ht="38.25">
      <c r="A272" s="36" t="s">
        <v>271</v>
      </c>
      <c r="B272" s="20" t="s">
        <v>106</v>
      </c>
      <c r="C272" s="20" t="s">
        <v>97</v>
      </c>
      <c r="D272" s="20" t="s">
        <v>99</v>
      </c>
      <c r="E272" s="20" t="s">
        <v>272</v>
      </c>
      <c r="F272" s="20"/>
      <c r="G272" s="23">
        <f>G273+G274</f>
        <v>801</v>
      </c>
    </row>
    <row r="273" spans="1:7" s="34" customFormat="1" ht="12.75">
      <c r="A273" s="31" t="s">
        <v>261</v>
      </c>
      <c r="B273" s="20" t="s">
        <v>106</v>
      </c>
      <c r="C273" s="20" t="s">
        <v>97</v>
      </c>
      <c r="D273" s="20" t="s">
        <v>99</v>
      </c>
      <c r="E273" s="20" t="s">
        <v>272</v>
      </c>
      <c r="F273" s="20" t="s">
        <v>262</v>
      </c>
      <c r="G273" s="23">
        <f>2219+(-1418)</f>
        <v>801</v>
      </c>
    </row>
    <row r="274" spans="1:7" s="34" customFormat="1" ht="12.75" hidden="1">
      <c r="A274" s="31" t="s">
        <v>31</v>
      </c>
      <c r="B274" s="20" t="s">
        <v>106</v>
      </c>
      <c r="C274" s="20" t="s">
        <v>97</v>
      </c>
      <c r="D274" s="20" t="s">
        <v>99</v>
      </c>
      <c r="E274" s="20" t="s">
        <v>272</v>
      </c>
      <c r="F274" s="20" t="s">
        <v>33</v>
      </c>
      <c r="G274" s="23">
        <f>4+(-4)</f>
        <v>0</v>
      </c>
    </row>
    <row r="275" spans="1:7" s="34" customFormat="1" ht="51" hidden="1">
      <c r="A275" s="31" t="s">
        <v>273</v>
      </c>
      <c r="B275" s="20" t="s">
        <v>106</v>
      </c>
      <c r="C275" s="20" t="s">
        <v>97</v>
      </c>
      <c r="D275" s="20" t="s">
        <v>99</v>
      </c>
      <c r="E275" s="20" t="s">
        <v>274</v>
      </c>
      <c r="F275" s="20"/>
      <c r="G275" s="23">
        <f>G276</f>
        <v>0</v>
      </c>
    </row>
    <row r="276" spans="1:7" s="34" customFormat="1" ht="12.75" hidden="1">
      <c r="A276" s="31" t="s">
        <v>261</v>
      </c>
      <c r="B276" s="20" t="s">
        <v>106</v>
      </c>
      <c r="C276" s="20" t="s">
        <v>97</v>
      </c>
      <c r="D276" s="20" t="s">
        <v>99</v>
      </c>
      <c r="E276" s="20" t="s">
        <v>274</v>
      </c>
      <c r="F276" s="20" t="s">
        <v>262</v>
      </c>
      <c r="G276" s="23">
        <f>83-83</f>
        <v>0</v>
      </c>
    </row>
    <row r="277" spans="1:7" s="34" customFormat="1" ht="51">
      <c r="A277" s="50" t="s">
        <v>275</v>
      </c>
      <c r="B277" s="20" t="s">
        <v>106</v>
      </c>
      <c r="C277" s="20" t="s">
        <v>97</v>
      </c>
      <c r="D277" s="20" t="s">
        <v>99</v>
      </c>
      <c r="E277" s="20" t="s">
        <v>276</v>
      </c>
      <c r="F277" s="20"/>
      <c r="G277" s="23">
        <f>G278+G279</f>
        <v>17990</v>
      </c>
    </row>
    <row r="278" spans="1:7" ht="25.5">
      <c r="A278" s="31" t="s">
        <v>22</v>
      </c>
      <c r="B278" s="20" t="s">
        <v>106</v>
      </c>
      <c r="C278" s="20" t="s">
        <v>97</v>
      </c>
      <c r="D278" s="20" t="s">
        <v>99</v>
      </c>
      <c r="E278" s="20" t="s">
        <v>276</v>
      </c>
      <c r="F278" s="20" t="s">
        <v>23</v>
      </c>
      <c r="G278" s="23">
        <f>137-5</f>
        <v>132</v>
      </c>
    </row>
    <row r="279" spans="1:7">
      <c r="A279" s="31" t="s">
        <v>261</v>
      </c>
      <c r="B279" s="20" t="s">
        <v>106</v>
      </c>
      <c r="C279" s="20" t="s">
        <v>97</v>
      </c>
      <c r="D279" s="20" t="s">
        <v>99</v>
      </c>
      <c r="E279" s="20" t="s">
        <v>276</v>
      </c>
      <c r="F279" s="20" t="s">
        <v>262</v>
      </c>
      <c r="G279" s="23">
        <f>19200+(-1342)</f>
        <v>17858</v>
      </c>
    </row>
    <row r="280" spans="1:7">
      <c r="A280" s="29" t="s">
        <v>277</v>
      </c>
      <c r="B280" s="25" t="s">
        <v>106</v>
      </c>
      <c r="C280" s="25" t="s">
        <v>278</v>
      </c>
      <c r="D280" s="25"/>
      <c r="E280" s="25"/>
      <c r="F280" s="25"/>
      <c r="G280" s="26">
        <f>G299+G287+G281</f>
        <v>16821</v>
      </c>
    </row>
    <row r="281" spans="1:7">
      <c r="A281" s="29" t="s">
        <v>279</v>
      </c>
      <c r="B281" s="25" t="s">
        <v>106</v>
      </c>
      <c r="C281" s="25" t="s">
        <v>278</v>
      </c>
      <c r="D281" s="25" t="s">
        <v>280</v>
      </c>
      <c r="E281" s="25"/>
      <c r="F281" s="25"/>
      <c r="G281" s="26">
        <f>G282</f>
        <v>7509</v>
      </c>
    </row>
    <row r="282" spans="1:7" ht="25.5">
      <c r="A282" s="29" t="s">
        <v>118</v>
      </c>
      <c r="B282" s="25" t="s">
        <v>106</v>
      </c>
      <c r="C282" s="25" t="s">
        <v>278</v>
      </c>
      <c r="D282" s="25" t="s">
        <v>280</v>
      </c>
      <c r="E282" s="25" t="s">
        <v>119</v>
      </c>
      <c r="F282" s="25"/>
      <c r="G282" s="26">
        <f>G283</f>
        <v>7509</v>
      </c>
    </row>
    <row r="283" spans="1:7">
      <c r="A283" s="29" t="s">
        <v>16</v>
      </c>
      <c r="B283" s="25" t="s">
        <v>106</v>
      </c>
      <c r="C283" s="25" t="s">
        <v>278</v>
      </c>
      <c r="D283" s="25" t="s">
        <v>280</v>
      </c>
      <c r="E283" s="25" t="s">
        <v>137</v>
      </c>
      <c r="F283" s="25"/>
      <c r="G283" s="26">
        <f>G284</f>
        <v>7509</v>
      </c>
    </row>
    <row r="284" spans="1:7" ht="51">
      <c r="A284" s="29" t="s">
        <v>138</v>
      </c>
      <c r="B284" s="25" t="s">
        <v>106</v>
      </c>
      <c r="C284" s="25" t="s">
        <v>278</v>
      </c>
      <c r="D284" s="25" t="s">
        <v>280</v>
      </c>
      <c r="E284" s="25" t="s">
        <v>139</v>
      </c>
      <c r="F284" s="25"/>
      <c r="G284" s="26">
        <f>G285</f>
        <v>7509</v>
      </c>
    </row>
    <row r="285" spans="1:7" ht="25.5">
      <c r="A285" s="31" t="s">
        <v>140</v>
      </c>
      <c r="B285" s="20" t="s">
        <v>106</v>
      </c>
      <c r="C285" s="20" t="s">
        <v>278</v>
      </c>
      <c r="D285" s="20" t="s">
        <v>280</v>
      </c>
      <c r="E285" s="20" t="s">
        <v>141</v>
      </c>
      <c r="F285" s="20"/>
      <c r="G285" s="23">
        <f>G286</f>
        <v>7509</v>
      </c>
    </row>
    <row r="286" spans="1:7" ht="25.5">
      <c r="A286" s="31" t="s">
        <v>125</v>
      </c>
      <c r="B286" s="20" t="s">
        <v>106</v>
      </c>
      <c r="C286" s="20" t="s">
        <v>278</v>
      </c>
      <c r="D286" s="20" t="s">
        <v>280</v>
      </c>
      <c r="E286" s="20" t="s">
        <v>141</v>
      </c>
      <c r="F286" s="20" t="s">
        <v>126</v>
      </c>
      <c r="G286" s="23">
        <v>7509</v>
      </c>
    </row>
    <row r="287" spans="1:7">
      <c r="A287" s="29" t="s">
        <v>281</v>
      </c>
      <c r="B287" s="25" t="s">
        <v>106</v>
      </c>
      <c r="C287" s="25" t="s">
        <v>278</v>
      </c>
      <c r="D287" s="25" t="s">
        <v>282</v>
      </c>
      <c r="E287" s="25"/>
      <c r="F287" s="25"/>
      <c r="G287" s="26">
        <f t="shared" ref="G287:G293" si="28">G288</f>
        <v>913</v>
      </c>
    </row>
    <row r="288" spans="1:7" ht="25.5">
      <c r="A288" s="29" t="s">
        <v>283</v>
      </c>
      <c r="B288" s="25" t="s">
        <v>106</v>
      </c>
      <c r="C288" s="25" t="s">
        <v>278</v>
      </c>
      <c r="D288" s="25" t="s">
        <v>282</v>
      </c>
      <c r="E288" s="25" t="s">
        <v>284</v>
      </c>
      <c r="F288" s="25"/>
      <c r="G288" s="26">
        <f>G293+G289</f>
        <v>913</v>
      </c>
    </row>
    <row r="289" spans="1:7" ht="25.5" hidden="1">
      <c r="A289" s="29" t="s">
        <v>283</v>
      </c>
      <c r="B289" s="25" t="s">
        <v>106</v>
      </c>
      <c r="C289" s="25" t="s">
        <v>278</v>
      </c>
      <c r="D289" s="25" t="s">
        <v>282</v>
      </c>
      <c r="E289" s="25" t="s">
        <v>285</v>
      </c>
      <c r="F289" s="20"/>
      <c r="G289" s="26">
        <f t="shared" ref="G289:G291" si="29">G290</f>
        <v>0</v>
      </c>
    </row>
    <row r="290" spans="1:7" ht="25.5" hidden="1" customHeight="1">
      <c r="A290" s="29" t="s">
        <v>84</v>
      </c>
      <c r="B290" s="25" t="s">
        <v>106</v>
      </c>
      <c r="C290" s="25" t="s">
        <v>278</v>
      </c>
      <c r="D290" s="25" t="s">
        <v>282</v>
      </c>
      <c r="E290" s="25" t="s">
        <v>286</v>
      </c>
      <c r="F290" s="20"/>
      <c r="G290" s="26">
        <f t="shared" si="29"/>
        <v>0</v>
      </c>
    </row>
    <row r="291" spans="1:7" ht="38.25" hidden="1">
      <c r="A291" s="29" t="s">
        <v>287</v>
      </c>
      <c r="B291" s="20" t="s">
        <v>106</v>
      </c>
      <c r="C291" s="20" t="s">
        <v>278</v>
      </c>
      <c r="D291" s="20" t="s">
        <v>282</v>
      </c>
      <c r="E291" s="20" t="s">
        <v>288</v>
      </c>
      <c r="F291" s="20"/>
      <c r="G291" s="23">
        <f t="shared" si="29"/>
        <v>0</v>
      </c>
    </row>
    <row r="292" spans="1:7" ht="38.25" hidden="1">
      <c r="A292" s="31" t="s">
        <v>289</v>
      </c>
      <c r="B292" s="20" t="s">
        <v>106</v>
      </c>
      <c r="C292" s="20" t="s">
        <v>278</v>
      </c>
      <c r="D292" s="20" t="s">
        <v>282</v>
      </c>
      <c r="E292" s="20" t="s">
        <v>288</v>
      </c>
      <c r="F292" s="20" t="s">
        <v>23</v>
      </c>
      <c r="G292" s="23">
        <f>110000+(4583)-4583-110000</f>
        <v>0</v>
      </c>
    </row>
    <row r="293" spans="1:7">
      <c r="A293" s="29" t="s">
        <v>16</v>
      </c>
      <c r="B293" s="25" t="s">
        <v>106</v>
      </c>
      <c r="C293" s="25" t="s">
        <v>278</v>
      </c>
      <c r="D293" s="25" t="s">
        <v>282</v>
      </c>
      <c r="E293" s="25" t="s">
        <v>290</v>
      </c>
      <c r="F293" s="25"/>
      <c r="G293" s="26">
        <f t="shared" si="28"/>
        <v>913</v>
      </c>
    </row>
    <row r="294" spans="1:7" ht="40.5">
      <c r="A294" s="30" t="s">
        <v>291</v>
      </c>
      <c r="B294" s="25" t="s">
        <v>106</v>
      </c>
      <c r="C294" s="25" t="s">
        <v>278</v>
      </c>
      <c r="D294" s="25" t="s">
        <v>282</v>
      </c>
      <c r="E294" s="25" t="s">
        <v>292</v>
      </c>
      <c r="F294" s="25"/>
      <c r="G294" s="26">
        <f>G295+G297</f>
        <v>913</v>
      </c>
    </row>
    <row r="295" spans="1:7" ht="25.5">
      <c r="A295" s="31" t="s">
        <v>293</v>
      </c>
      <c r="B295" s="20" t="s">
        <v>106</v>
      </c>
      <c r="C295" s="20" t="s">
        <v>278</v>
      </c>
      <c r="D295" s="20" t="s">
        <v>282</v>
      </c>
      <c r="E295" s="20" t="s">
        <v>294</v>
      </c>
      <c r="F295" s="25"/>
      <c r="G295" s="23">
        <f>G296</f>
        <v>743</v>
      </c>
    </row>
    <row r="296" spans="1:7" ht="25.5">
      <c r="A296" s="31" t="s">
        <v>125</v>
      </c>
      <c r="B296" s="20" t="s">
        <v>106</v>
      </c>
      <c r="C296" s="20" t="s">
        <v>278</v>
      </c>
      <c r="D296" s="20" t="s">
        <v>282</v>
      </c>
      <c r="E296" s="20" t="s">
        <v>294</v>
      </c>
      <c r="F296" s="20" t="s">
        <v>126</v>
      </c>
      <c r="G296" s="23">
        <f>235+507+1</f>
        <v>743</v>
      </c>
    </row>
    <row r="297" spans="1:7">
      <c r="A297" s="31" t="s">
        <v>295</v>
      </c>
      <c r="B297" s="20" t="s">
        <v>106</v>
      </c>
      <c r="C297" s="20" t="s">
        <v>278</v>
      </c>
      <c r="D297" s="20" t="s">
        <v>282</v>
      </c>
      <c r="E297" s="20" t="s">
        <v>296</v>
      </c>
      <c r="F297" s="25"/>
      <c r="G297" s="23">
        <f>G298</f>
        <v>170</v>
      </c>
    </row>
    <row r="298" spans="1:7" ht="25.5">
      <c r="A298" s="31" t="s">
        <v>125</v>
      </c>
      <c r="B298" s="20" t="s">
        <v>106</v>
      </c>
      <c r="C298" s="20" t="s">
        <v>278</v>
      </c>
      <c r="D298" s="20" t="s">
        <v>282</v>
      </c>
      <c r="E298" s="20" t="s">
        <v>296</v>
      </c>
      <c r="F298" s="20" t="s">
        <v>126</v>
      </c>
      <c r="G298" s="23">
        <f>46-1+124+1</f>
        <v>170</v>
      </c>
    </row>
    <row r="299" spans="1:7">
      <c r="A299" s="29" t="s">
        <v>297</v>
      </c>
      <c r="B299" s="25" t="s">
        <v>106</v>
      </c>
      <c r="C299" s="25" t="s">
        <v>278</v>
      </c>
      <c r="D299" s="25" t="s">
        <v>298</v>
      </c>
      <c r="E299" s="25"/>
      <c r="F299" s="25"/>
      <c r="G299" s="26">
        <f>G300+G305</f>
        <v>8399</v>
      </c>
    </row>
    <row r="300" spans="1:7" s="35" customFormat="1" ht="25.5">
      <c r="A300" s="29" t="s">
        <v>118</v>
      </c>
      <c r="B300" s="25" t="s">
        <v>106</v>
      </c>
      <c r="C300" s="25" t="s">
        <v>278</v>
      </c>
      <c r="D300" s="25" t="s">
        <v>298</v>
      </c>
      <c r="E300" s="25" t="s">
        <v>119</v>
      </c>
      <c r="F300" s="25"/>
      <c r="G300" s="26">
        <f t="shared" ref="G300:G303" si="30">G301</f>
        <v>7485</v>
      </c>
    </row>
    <row r="301" spans="1:7" s="35" customFormat="1" ht="12.75">
      <c r="A301" s="29" t="s">
        <v>16</v>
      </c>
      <c r="B301" s="25" t="s">
        <v>106</v>
      </c>
      <c r="C301" s="25" t="s">
        <v>278</v>
      </c>
      <c r="D301" s="25" t="s">
        <v>298</v>
      </c>
      <c r="E301" s="25" t="s">
        <v>137</v>
      </c>
      <c r="F301" s="25"/>
      <c r="G301" s="26">
        <f t="shared" si="30"/>
        <v>7485</v>
      </c>
    </row>
    <row r="302" spans="1:7" s="35" customFormat="1" ht="54">
      <c r="A302" s="30" t="s">
        <v>138</v>
      </c>
      <c r="B302" s="25" t="s">
        <v>106</v>
      </c>
      <c r="C302" s="25" t="s">
        <v>278</v>
      </c>
      <c r="D302" s="25" t="s">
        <v>298</v>
      </c>
      <c r="E302" s="25" t="s">
        <v>139</v>
      </c>
      <c r="F302" s="25"/>
      <c r="G302" s="26">
        <f t="shared" si="30"/>
        <v>7485</v>
      </c>
    </row>
    <row r="303" spans="1:7" s="34" customFormat="1" ht="25.5">
      <c r="A303" s="31" t="s">
        <v>140</v>
      </c>
      <c r="B303" s="20" t="s">
        <v>106</v>
      </c>
      <c r="C303" s="20" t="s">
        <v>278</v>
      </c>
      <c r="D303" s="20" t="s">
        <v>298</v>
      </c>
      <c r="E303" s="20" t="s">
        <v>141</v>
      </c>
      <c r="F303" s="20"/>
      <c r="G303" s="23">
        <f t="shared" si="30"/>
        <v>7485</v>
      </c>
    </row>
    <row r="304" spans="1:7" s="34" customFormat="1" ht="25.5">
      <c r="A304" s="31" t="s">
        <v>125</v>
      </c>
      <c r="B304" s="20" t="s">
        <v>106</v>
      </c>
      <c r="C304" s="20" t="s">
        <v>278</v>
      </c>
      <c r="D304" s="20" t="s">
        <v>298</v>
      </c>
      <c r="E304" s="20" t="s">
        <v>141</v>
      </c>
      <c r="F304" s="20" t="s">
        <v>126</v>
      </c>
      <c r="G304" s="23">
        <f>14834-7509+160</f>
        <v>7485</v>
      </c>
    </row>
    <row r="305" spans="1:8" s="34" customFormat="1" ht="25.5">
      <c r="A305" s="29" t="s">
        <v>150</v>
      </c>
      <c r="B305" s="32" t="s">
        <v>106</v>
      </c>
      <c r="C305" s="25" t="s">
        <v>278</v>
      </c>
      <c r="D305" s="32" t="s">
        <v>298</v>
      </c>
      <c r="E305" s="25" t="s">
        <v>151</v>
      </c>
      <c r="F305" s="38"/>
      <c r="G305" s="26">
        <f t="shared" ref="G305:G308" si="31">G306</f>
        <v>914</v>
      </c>
    </row>
    <row r="306" spans="1:8" s="34" customFormat="1" ht="13.5">
      <c r="A306" s="29" t="s">
        <v>16</v>
      </c>
      <c r="B306" s="32" t="s">
        <v>106</v>
      </c>
      <c r="C306" s="25" t="s">
        <v>278</v>
      </c>
      <c r="D306" s="32" t="s">
        <v>298</v>
      </c>
      <c r="E306" s="32" t="s">
        <v>152</v>
      </c>
      <c r="F306" s="38"/>
      <c r="G306" s="26">
        <f t="shared" si="31"/>
        <v>914</v>
      </c>
    </row>
    <row r="307" spans="1:8" s="34" customFormat="1" ht="25.5">
      <c r="A307" s="40" t="s">
        <v>153</v>
      </c>
      <c r="B307" s="32" t="s">
        <v>106</v>
      </c>
      <c r="C307" s="25" t="s">
        <v>278</v>
      </c>
      <c r="D307" s="32" t="s">
        <v>298</v>
      </c>
      <c r="E307" s="32" t="s">
        <v>154</v>
      </c>
      <c r="F307" s="39"/>
      <c r="G307" s="26">
        <f t="shared" si="31"/>
        <v>914</v>
      </c>
    </row>
    <row r="308" spans="1:8" s="34" customFormat="1" ht="25.5">
      <c r="A308" s="31" t="s">
        <v>155</v>
      </c>
      <c r="B308" s="20" t="s">
        <v>106</v>
      </c>
      <c r="C308" s="20" t="s">
        <v>278</v>
      </c>
      <c r="D308" s="20" t="s">
        <v>298</v>
      </c>
      <c r="E308" s="20" t="s">
        <v>156</v>
      </c>
      <c r="F308" s="39"/>
      <c r="G308" s="23">
        <f t="shared" si="31"/>
        <v>914</v>
      </c>
    </row>
    <row r="309" spans="1:8" s="34" customFormat="1" ht="25.5">
      <c r="A309" s="31" t="s">
        <v>125</v>
      </c>
      <c r="B309" s="20" t="s">
        <v>106</v>
      </c>
      <c r="C309" s="20" t="s">
        <v>278</v>
      </c>
      <c r="D309" s="20" t="s">
        <v>298</v>
      </c>
      <c r="E309" s="20" t="s">
        <v>156</v>
      </c>
      <c r="F309" s="20" t="s">
        <v>126</v>
      </c>
      <c r="G309" s="23">
        <f>708+(-197)+403</f>
        <v>914</v>
      </c>
    </row>
    <row r="310" spans="1:8" s="28" customFormat="1" ht="47.25">
      <c r="A310" s="51" t="s">
        <v>299</v>
      </c>
      <c r="B310" s="25" t="s">
        <v>300</v>
      </c>
      <c r="C310" s="25"/>
      <c r="D310" s="25"/>
      <c r="E310" s="25"/>
      <c r="F310" s="25"/>
      <c r="G310" s="26">
        <f>G311+G340+G331</f>
        <v>78975</v>
      </c>
    </row>
    <row r="311" spans="1:8">
      <c r="A311" s="29" t="s">
        <v>10</v>
      </c>
      <c r="B311" s="25" t="s">
        <v>300</v>
      </c>
      <c r="C311" s="25" t="s">
        <v>11</v>
      </c>
      <c r="D311" s="25"/>
      <c r="E311" s="25"/>
      <c r="F311" s="25"/>
      <c r="G311" s="26">
        <f>G312+G319+G324</f>
        <v>78956</v>
      </c>
      <c r="H311" s="6"/>
    </row>
    <row r="312" spans="1:8" ht="25.5">
      <c r="A312" s="29" t="s">
        <v>301</v>
      </c>
      <c r="B312" s="25" t="s">
        <v>300</v>
      </c>
      <c r="C312" s="25" t="s">
        <v>11</v>
      </c>
      <c r="D312" s="25" t="s">
        <v>302</v>
      </c>
      <c r="E312" s="25"/>
      <c r="F312" s="25"/>
      <c r="G312" s="26">
        <f t="shared" ref="G312:G314" si="32">G313</f>
        <v>23703</v>
      </c>
    </row>
    <row r="313" spans="1:8" ht="51" customHeight="1">
      <c r="A313" s="29" t="s">
        <v>24</v>
      </c>
      <c r="B313" s="25" t="s">
        <v>300</v>
      </c>
      <c r="C313" s="25" t="s">
        <v>11</v>
      </c>
      <c r="D313" s="25" t="s">
        <v>302</v>
      </c>
      <c r="E313" s="25" t="s">
        <v>25</v>
      </c>
      <c r="F313" s="25"/>
      <c r="G313" s="26">
        <f t="shared" si="32"/>
        <v>23703</v>
      </c>
    </row>
    <row r="314" spans="1:8">
      <c r="A314" s="29" t="s">
        <v>16</v>
      </c>
      <c r="B314" s="25" t="s">
        <v>300</v>
      </c>
      <c r="C314" s="25" t="s">
        <v>11</v>
      </c>
      <c r="D314" s="25" t="s">
        <v>302</v>
      </c>
      <c r="E314" s="25" t="s">
        <v>26</v>
      </c>
      <c r="F314" s="20"/>
      <c r="G314" s="23">
        <f t="shared" si="32"/>
        <v>23703</v>
      </c>
    </row>
    <row r="315" spans="1:8" ht="27">
      <c r="A315" s="30" t="s">
        <v>27</v>
      </c>
      <c r="B315" s="32" t="s">
        <v>300</v>
      </c>
      <c r="C315" s="25" t="s">
        <v>11</v>
      </c>
      <c r="D315" s="32" t="s">
        <v>302</v>
      </c>
      <c r="E315" s="32" t="s">
        <v>28</v>
      </c>
      <c r="F315" s="20"/>
      <c r="G315" s="23">
        <f>G316</f>
        <v>23703</v>
      </c>
    </row>
    <row r="316" spans="1:8" ht="25.5">
      <c r="A316" s="31" t="s">
        <v>38</v>
      </c>
      <c r="B316" s="20" t="s">
        <v>300</v>
      </c>
      <c r="C316" s="20" t="s">
        <v>302</v>
      </c>
      <c r="D316" s="20" t="s">
        <v>302</v>
      </c>
      <c r="E316" s="20" t="s">
        <v>303</v>
      </c>
      <c r="F316" s="20"/>
      <c r="G316" s="23">
        <f>G318+G317</f>
        <v>23703</v>
      </c>
    </row>
    <row r="317" spans="1:8" ht="38.25">
      <c r="A317" s="31" t="s">
        <v>40</v>
      </c>
      <c r="B317" s="20" t="s">
        <v>300</v>
      </c>
      <c r="C317" s="20" t="s">
        <v>11</v>
      </c>
      <c r="D317" s="20" t="s">
        <v>302</v>
      </c>
      <c r="E317" s="20" t="s">
        <v>303</v>
      </c>
      <c r="F317" s="20" t="s">
        <v>41</v>
      </c>
      <c r="G317" s="23">
        <v>23312</v>
      </c>
    </row>
    <row r="318" spans="1:8" ht="25.5">
      <c r="A318" s="31" t="s">
        <v>22</v>
      </c>
      <c r="B318" s="20" t="s">
        <v>300</v>
      </c>
      <c r="C318" s="20" t="s">
        <v>11</v>
      </c>
      <c r="D318" s="20" t="s">
        <v>302</v>
      </c>
      <c r="E318" s="20" t="s">
        <v>303</v>
      </c>
      <c r="F318" s="20" t="s">
        <v>23</v>
      </c>
      <c r="G318" s="23">
        <f>260-19+150</f>
        <v>391</v>
      </c>
    </row>
    <row r="319" spans="1:8">
      <c r="A319" s="29" t="s">
        <v>304</v>
      </c>
      <c r="B319" s="25" t="s">
        <v>300</v>
      </c>
      <c r="C319" s="25" t="s">
        <v>11</v>
      </c>
      <c r="D319" s="25" t="s">
        <v>305</v>
      </c>
      <c r="E319" s="25"/>
      <c r="F319" s="25"/>
      <c r="G319" s="26">
        <f t="shared" ref="G319:G322" si="33">G320</f>
        <v>8646</v>
      </c>
    </row>
    <row r="320" spans="1:8">
      <c r="A320" s="29" t="s">
        <v>306</v>
      </c>
      <c r="B320" s="25" t="s">
        <v>300</v>
      </c>
      <c r="C320" s="25" t="s">
        <v>11</v>
      </c>
      <c r="D320" s="25" t="s">
        <v>305</v>
      </c>
      <c r="E320" s="25" t="s">
        <v>307</v>
      </c>
      <c r="F320" s="25"/>
      <c r="G320" s="26">
        <f t="shared" si="33"/>
        <v>8646</v>
      </c>
    </row>
    <row r="321" spans="1:7">
      <c r="A321" s="29" t="s">
        <v>306</v>
      </c>
      <c r="B321" s="25" t="s">
        <v>300</v>
      </c>
      <c r="C321" s="25" t="s">
        <v>11</v>
      </c>
      <c r="D321" s="25" t="s">
        <v>305</v>
      </c>
      <c r="E321" s="25" t="s">
        <v>308</v>
      </c>
      <c r="F321" s="20"/>
      <c r="G321" s="23">
        <f>G322</f>
        <v>8646</v>
      </c>
    </row>
    <row r="322" spans="1:7" ht="25.5">
      <c r="A322" s="31" t="s">
        <v>309</v>
      </c>
      <c r="B322" s="20" t="s">
        <v>300</v>
      </c>
      <c r="C322" s="20" t="s">
        <v>11</v>
      </c>
      <c r="D322" s="20" t="s">
        <v>305</v>
      </c>
      <c r="E322" s="20" t="s">
        <v>310</v>
      </c>
      <c r="F322" s="20"/>
      <c r="G322" s="23">
        <f t="shared" si="33"/>
        <v>8646</v>
      </c>
    </row>
    <row r="323" spans="1:7">
      <c r="A323" s="31" t="s">
        <v>31</v>
      </c>
      <c r="B323" s="20" t="s">
        <v>300</v>
      </c>
      <c r="C323" s="20" t="s">
        <v>11</v>
      </c>
      <c r="D323" s="20" t="s">
        <v>305</v>
      </c>
      <c r="E323" s="20" t="s">
        <v>310</v>
      </c>
      <c r="F323" s="20" t="s">
        <v>33</v>
      </c>
      <c r="G323" s="23">
        <f>2000+41+5035-1104+2675-1</f>
        <v>8646</v>
      </c>
    </row>
    <row r="324" spans="1:7" s="28" customFormat="1" ht="15">
      <c r="A324" s="29" t="s">
        <v>12</v>
      </c>
      <c r="B324" s="25" t="s">
        <v>300</v>
      </c>
      <c r="C324" s="25" t="s">
        <v>11</v>
      </c>
      <c r="D324" s="25" t="s">
        <v>13</v>
      </c>
      <c r="E324" s="25"/>
      <c r="F324" s="25"/>
      <c r="G324" s="26">
        <f t="shared" ref="G324:G326" si="34">G325</f>
        <v>46607</v>
      </c>
    </row>
    <row r="325" spans="1:7" s="28" customFormat="1" ht="64.5" customHeight="1">
      <c r="A325" s="29" t="s">
        <v>24</v>
      </c>
      <c r="B325" s="25" t="s">
        <v>300</v>
      </c>
      <c r="C325" s="25" t="s">
        <v>11</v>
      </c>
      <c r="D325" s="25" t="s">
        <v>13</v>
      </c>
      <c r="E325" s="25" t="s">
        <v>25</v>
      </c>
      <c r="F325" s="25"/>
      <c r="G325" s="26">
        <f t="shared" si="34"/>
        <v>46607</v>
      </c>
    </row>
    <row r="326" spans="1:7" s="28" customFormat="1" ht="15">
      <c r="A326" s="29" t="s">
        <v>16</v>
      </c>
      <c r="B326" s="25" t="s">
        <v>300</v>
      </c>
      <c r="C326" s="25" t="s">
        <v>11</v>
      </c>
      <c r="D326" s="25" t="s">
        <v>13</v>
      </c>
      <c r="E326" s="25" t="s">
        <v>26</v>
      </c>
      <c r="F326" s="25"/>
      <c r="G326" s="26">
        <f t="shared" si="34"/>
        <v>46607</v>
      </c>
    </row>
    <row r="327" spans="1:7" ht="27">
      <c r="A327" s="30" t="s">
        <v>27</v>
      </c>
      <c r="B327" s="32" t="s">
        <v>300</v>
      </c>
      <c r="C327" s="25" t="s">
        <v>11</v>
      </c>
      <c r="D327" s="32" t="s">
        <v>13</v>
      </c>
      <c r="E327" s="32" t="s">
        <v>28</v>
      </c>
      <c r="F327" s="20"/>
      <c r="G327" s="23">
        <f>G328</f>
        <v>46607</v>
      </c>
    </row>
    <row r="328" spans="1:7" ht="25.5">
      <c r="A328" s="31" t="s">
        <v>140</v>
      </c>
      <c r="B328" s="20" t="s">
        <v>300</v>
      </c>
      <c r="C328" s="20" t="s">
        <v>11</v>
      </c>
      <c r="D328" s="20" t="s">
        <v>13</v>
      </c>
      <c r="E328" s="20" t="s">
        <v>311</v>
      </c>
      <c r="F328" s="20"/>
      <c r="G328" s="23">
        <f>G330+G329</f>
        <v>46607</v>
      </c>
    </row>
    <row r="329" spans="1:7" ht="38.25">
      <c r="A329" s="31" t="s">
        <v>40</v>
      </c>
      <c r="B329" s="20" t="s">
        <v>300</v>
      </c>
      <c r="C329" s="20" t="s">
        <v>11</v>
      </c>
      <c r="D329" s="20" t="s">
        <v>13</v>
      </c>
      <c r="E329" s="20" t="s">
        <v>311</v>
      </c>
      <c r="F329" s="20" t="s">
        <v>41</v>
      </c>
      <c r="G329" s="23">
        <f>45173+1</f>
        <v>45174</v>
      </c>
    </row>
    <row r="330" spans="1:7" ht="25.5">
      <c r="A330" s="31" t="s">
        <v>22</v>
      </c>
      <c r="B330" s="20" t="s">
        <v>300</v>
      </c>
      <c r="C330" s="20" t="s">
        <v>11</v>
      </c>
      <c r="D330" s="20" t="s">
        <v>13</v>
      </c>
      <c r="E330" s="20" t="s">
        <v>311</v>
      </c>
      <c r="F330" s="20" t="s">
        <v>23</v>
      </c>
      <c r="G330" s="23">
        <f>578+855</f>
        <v>1433</v>
      </c>
    </row>
    <row r="331" spans="1:7" s="28" customFormat="1" ht="15">
      <c r="A331" s="29" t="s">
        <v>92</v>
      </c>
      <c r="B331" s="25" t="s">
        <v>300</v>
      </c>
      <c r="C331" s="25" t="s">
        <v>93</v>
      </c>
      <c r="D331" s="25"/>
      <c r="E331" s="25"/>
      <c r="F331" s="25"/>
      <c r="G331" s="26">
        <f t="shared" ref="G331:G336" si="35">G332</f>
        <v>19</v>
      </c>
    </row>
    <row r="332" spans="1:7" s="28" customFormat="1" ht="15">
      <c r="A332" s="29" t="s">
        <v>94</v>
      </c>
      <c r="B332" s="25" t="s">
        <v>300</v>
      </c>
      <c r="C332" s="25" t="s">
        <v>93</v>
      </c>
      <c r="D332" s="25" t="s">
        <v>95</v>
      </c>
      <c r="E332" s="25"/>
      <c r="F332" s="25"/>
      <c r="G332" s="26">
        <f t="shared" si="35"/>
        <v>19</v>
      </c>
    </row>
    <row r="333" spans="1:7" s="28" customFormat="1" ht="50.25" customHeight="1">
      <c r="A333" s="29" t="s">
        <v>24</v>
      </c>
      <c r="B333" s="25" t="s">
        <v>300</v>
      </c>
      <c r="C333" s="25" t="s">
        <v>93</v>
      </c>
      <c r="D333" s="25" t="s">
        <v>95</v>
      </c>
      <c r="E333" s="25" t="s">
        <v>25</v>
      </c>
      <c r="F333" s="25"/>
      <c r="G333" s="26">
        <f t="shared" si="35"/>
        <v>19</v>
      </c>
    </row>
    <row r="334" spans="1:7">
      <c r="A334" s="29" t="s">
        <v>16</v>
      </c>
      <c r="B334" s="25" t="s">
        <v>300</v>
      </c>
      <c r="C334" s="25" t="s">
        <v>93</v>
      </c>
      <c r="D334" s="25" t="s">
        <v>95</v>
      </c>
      <c r="E334" s="25" t="s">
        <v>26</v>
      </c>
      <c r="F334" s="25"/>
      <c r="G334" s="26">
        <f>G335</f>
        <v>19</v>
      </c>
    </row>
    <row r="335" spans="1:7" ht="42.75" customHeight="1">
      <c r="A335" s="30" t="s">
        <v>27</v>
      </c>
      <c r="B335" s="32" t="s">
        <v>300</v>
      </c>
      <c r="C335" s="25" t="s">
        <v>93</v>
      </c>
      <c r="D335" s="32" t="s">
        <v>95</v>
      </c>
      <c r="E335" s="32" t="s">
        <v>28</v>
      </c>
      <c r="F335" s="20"/>
      <c r="G335" s="26">
        <f>G336+G338</f>
        <v>19</v>
      </c>
    </row>
    <row r="336" spans="1:7" ht="25.5">
      <c r="A336" s="31" t="s">
        <v>38</v>
      </c>
      <c r="B336" s="20" t="s">
        <v>300</v>
      </c>
      <c r="C336" s="20" t="s">
        <v>93</v>
      </c>
      <c r="D336" s="20" t="s">
        <v>95</v>
      </c>
      <c r="E336" s="20" t="s">
        <v>303</v>
      </c>
      <c r="F336" s="20"/>
      <c r="G336" s="23">
        <f t="shared" si="35"/>
        <v>19</v>
      </c>
    </row>
    <row r="337" spans="1:8" ht="25.5">
      <c r="A337" s="31" t="s">
        <v>22</v>
      </c>
      <c r="B337" s="20" t="s">
        <v>300</v>
      </c>
      <c r="C337" s="20" t="s">
        <v>93</v>
      </c>
      <c r="D337" s="20" t="s">
        <v>95</v>
      </c>
      <c r="E337" s="20" t="s">
        <v>303</v>
      </c>
      <c r="F337" s="20" t="s">
        <v>23</v>
      </c>
      <c r="G337" s="23">
        <v>19</v>
      </c>
    </row>
    <row r="338" spans="1:8" ht="25.5" hidden="1">
      <c r="A338" s="31" t="s">
        <v>140</v>
      </c>
      <c r="B338" s="20" t="s">
        <v>300</v>
      </c>
      <c r="C338" s="20" t="s">
        <v>93</v>
      </c>
      <c r="D338" s="20" t="s">
        <v>95</v>
      </c>
      <c r="E338" s="20" t="s">
        <v>311</v>
      </c>
      <c r="F338" s="20"/>
      <c r="G338" s="23">
        <f>G339</f>
        <v>0</v>
      </c>
    </row>
    <row r="339" spans="1:8" ht="25.5" hidden="1">
      <c r="A339" s="31" t="s">
        <v>22</v>
      </c>
      <c r="B339" s="20" t="s">
        <v>300</v>
      </c>
      <c r="C339" s="20" t="s">
        <v>93</v>
      </c>
      <c r="D339" s="20" t="s">
        <v>95</v>
      </c>
      <c r="E339" s="20" t="s">
        <v>311</v>
      </c>
      <c r="F339" s="20" t="s">
        <v>23</v>
      </c>
      <c r="G339" s="23"/>
    </row>
    <row r="340" spans="1:8" hidden="1">
      <c r="A340" s="29" t="s">
        <v>312</v>
      </c>
      <c r="B340" s="25" t="s">
        <v>300</v>
      </c>
      <c r="C340" s="25" t="s">
        <v>313</v>
      </c>
      <c r="D340" s="25"/>
      <c r="E340" s="25"/>
      <c r="F340" s="25"/>
      <c r="G340" s="26">
        <f t="shared" ref="G340:G345" si="36">G341</f>
        <v>0</v>
      </c>
    </row>
    <row r="341" spans="1:8" ht="25.5" hidden="1" customHeight="1">
      <c r="A341" s="29" t="s">
        <v>314</v>
      </c>
      <c r="B341" s="25" t="s">
        <v>300</v>
      </c>
      <c r="C341" s="25" t="s">
        <v>313</v>
      </c>
      <c r="D341" s="25" t="s">
        <v>315</v>
      </c>
      <c r="E341" s="25"/>
      <c r="F341" s="25"/>
      <c r="G341" s="26">
        <f t="shared" si="36"/>
        <v>0</v>
      </c>
    </row>
    <row r="342" spans="1:8" ht="51.75" hidden="1" customHeight="1">
      <c r="A342" s="29" t="s">
        <v>24</v>
      </c>
      <c r="B342" s="25" t="s">
        <v>300</v>
      </c>
      <c r="C342" s="25" t="s">
        <v>313</v>
      </c>
      <c r="D342" s="25" t="s">
        <v>315</v>
      </c>
      <c r="E342" s="25" t="s">
        <v>25</v>
      </c>
      <c r="F342" s="25"/>
      <c r="G342" s="26">
        <f t="shared" si="36"/>
        <v>0</v>
      </c>
    </row>
    <row r="343" spans="1:8" hidden="1">
      <c r="A343" s="29" t="s">
        <v>16</v>
      </c>
      <c r="B343" s="25" t="s">
        <v>300</v>
      </c>
      <c r="C343" s="25" t="s">
        <v>313</v>
      </c>
      <c r="D343" s="25" t="s">
        <v>315</v>
      </c>
      <c r="E343" s="25" t="s">
        <v>26</v>
      </c>
      <c r="F343" s="20"/>
      <c r="G343" s="23">
        <f t="shared" si="36"/>
        <v>0</v>
      </c>
    </row>
    <row r="344" spans="1:8" ht="27" hidden="1">
      <c r="A344" s="30" t="s">
        <v>27</v>
      </c>
      <c r="B344" s="32" t="s">
        <v>300</v>
      </c>
      <c r="C344" s="25" t="s">
        <v>313</v>
      </c>
      <c r="D344" s="32" t="s">
        <v>315</v>
      </c>
      <c r="E344" s="32" t="s">
        <v>28</v>
      </c>
      <c r="F344" s="20"/>
      <c r="G344" s="23">
        <f t="shared" si="36"/>
        <v>0</v>
      </c>
    </row>
    <row r="345" spans="1:8" hidden="1">
      <c r="A345" s="31" t="s">
        <v>316</v>
      </c>
      <c r="B345" s="20" t="s">
        <v>300</v>
      </c>
      <c r="C345" s="20" t="s">
        <v>313</v>
      </c>
      <c r="D345" s="20" t="s">
        <v>315</v>
      </c>
      <c r="E345" s="20" t="s">
        <v>317</v>
      </c>
      <c r="F345" s="20"/>
      <c r="G345" s="23">
        <f t="shared" si="36"/>
        <v>0</v>
      </c>
    </row>
    <row r="346" spans="1:8" hidden="1">
      <c r="A346" s="31" t="s">
        <v>318</v>
      </c>
      <c r="B346" s="20" t="s">
        <v>300</v>
      </c>
      <c r="C346" s="20" t="s">
        <v>313</v>
      </c>
      <c r="D346" s="20" t="s">
        <v>315</v>
      </c>
      <c r="E346" s="20" t="s">
        <v>317</v>
      </c>
      <c r="F346" s="20" t="s">
        <v>319</v>
      </c>
      <c r="G346" s="23">
        <f>3-3</f>
        <v>0</v>
      </c>
    </row>
    <row r="347" spans="1:8" s="28" customFormat="1" ht="46.5" customHeight="1">
      <c r="A347" s="24" t="s">
        <v>320</v>
      </c>
      <c r="B347" s="25" t="s">
        <v>321</v>
      </c>
      <c r="C347" s="25"/>
      <c r="D347" s="25"/>
      <c r="E347" s="25"/>
      <c r="F347" s="25"/>
      <c r="G347" s="26">
        <f>G348++G443+G455+G484+G579+G755+G780+G788+G744+G830</f>
        <v>1170374</v>
      </c>
    </row>
    <row r="348" spans="1:8">
      <c r="A348" s="29" t="s">
        <v>10</v>
      </c>
      <c r="B348" s="25" t="s">
        <v>321</v>
      </c>
      <c r="C348" s="25" t="s">
        <v>11</v>
      </c>
      <c r="D348" s="25"/>
      <c r="E348" s="25"/>
      <c r="F348" s="25"/>
      <c r="G348" s="26">
        <f>G349+G354++G399+G394</f>
        <v>277948</v>
      </c>
    </row>
    <row r="349" spans="1:8" s="34" customFormat="1" ht="25.5">
      <c r="A349" s="29" t="s">
        <v>322</v>
      </c>
      <c r="B349" s="25" t="s">
        <v>321</v>
      </c>
      <c r="C349" s="25" t="s">
        <v>11</v>
      </c>
      <c r="D349" s="25" t="s">
        <v>323</v>
      </c>
      <c r="E349" s="25"/>
      <c r="F349" s="25"/>
      <c r="G349" s="26">
        <f t="shared" ref="G349:G352" si="37">G350</f>
        <v>5065</v>
      </c>
      <c r="H349" s="6"/>
    </row>
    <row r="350" spans="1:8" s="34" customFormat="1" ht="12.75">
      <c r="A350" s="29" t="s">
        <v>306</v>
      </c>
      <c r="B350" s="25" t="s">
        <v>321</v>
      </c>
      <c r="C350" s="25" t="s">
        <v>11</v>
      </c>
      <c r="D350" s="25" t="s">
        <v>323</v>
      </c>
      <c r="E350" s="25" t="s">
        <v>307</v>
      </c>
      <c r="F350" s="25"/>
      <c r="G350" s="26">
        <f t="shared" si="37"/>
        <v>5065</v>
      </c>
    </row>
    <row r="351" spans="1:8" s="34" customFormat="1" ht="12.75">
      <c r="A351" s="31" t="s">
        <v>306</v>
      </c>
      <c r="B351" s="20" t="s">
        <v>321</v>
      </c>
      <c r="C351" s="20" t="s">
        <v>11</v>
      </c>
      <c r="D351" s="20" t="s">
        <v>323</v>
      </c>
      <c r="E351" s="20" t="s">
        <v>308</v>
      </c>
      <c r="F351" s="20"/>
      <c r="G351" s="23">
        <f t="shared" si="37"/>
        <v>5065</v>
      </c>
    </row>
    <row r="352" spans="1:8" s="34" customFormat="1" ht="25.5">
      <c r="A352" s="31" t="s">
        <v>324</v>
      </c>
      <c r="B352" s="20" t="s">
        <v>321</v>
      </c>
      <c r="C352" s="20" t="s">
        <v>11</v>
      </c>
      <c r="D352" s="20" t="s">
        <v>323</v>
      </c>
      <c r="E352" s="20" t="s">
        <v>325</v>
      </c>
      <c r="F352" s="20"/>
      <c r="G352" s="23">
        <f t="shared" si="37"/>
        <v>5065</v>
      </c>
    </row>
    <row r="353" spans="1:7" s="34" customFormat="1" ht="38.25">
      <c r="A353" s="31" t="s">
        <v>40</v>
      </c>
      <c r="B353" s="20" t="s">
        <v>321</v>
      </c>
      <c r="C353" s="20" t="s">
        <v>11</v>
      </c>
      <c r="D353" s="20" t="s">
        <v>323</v>
      </c>
      <c r="E353" s="20" t="s">
        <v>325</v>
      </c>
      <c r="F353" s="20" t="s">
        <v>41</v>
      </c>
      <c r="G353" s="23">
        <v>5065</v>
      </c>
    </row>
    <row r="354" spans="1:7" s="34" customFormat="1" ht="38.25">
      <c r="A354" s="29" t="s">
        <v>326</v>
      </c>
      <c r="B354" s="25" t="s">
        <v>321</v>
      </c>
      <c r="C354" s="25" t="s">
        <v>11</v>
      </c>
      <c r="D354" s="25" t="s">
        <v>327</v>
      </c>
      <c r="E354" s="25"/>
      <c r="F354" s="25"/>
      <c r="G354" s="26">
        <f>G355+G361+G367+G372+G378+G387</f>
        <v>91177</v>
      </c>
    </row>
    <row r="355" spans="1:7" s="34" customFormat="1" ht="25.5">
      <c r="A355" s="29" t="s">
        <v>159</v>
      </c>
      <c r="B355" s="25" t="s">
        <v>321</v>
      </c>
      <c r="C355" s="25" t="s">
        <v>327</v>
      </c>
      <c r="D355" s="25" t="s">
        <v>327</v>
      </c>
      <c r="E355" s="25" t="s">
        <v>160</v>
      </c>
      <c r="F355" s="25"/>
      <c r="G355" s="26">
        <f t="shared" ref="G355:G357" si="38">G356</f>
        <v>668</v>
      </c>
    </row>
    <row r="356" spans="1:7" s="34" customFormat="1" ht="12.75">
      <c r="A356" s="29" t="s">
        <v>16</v>
      </c>
      <c r="B356" s="25" t="s">
        <v>321</v>
      </c>
      <c r="C356" s="25" t="s">
        <v>327</v>
      </c>
      <c r="D356" s="25" t="s">
        <v>327</v>
      </c>
      <c r="E356" s="25" t="s">
        <v>328</v>
      </c>
      <c r="F356" s="25"/>
      <c r="G356" s="26">
        <f t="shared" si="38"/>
        <v>668</v>
      </c>
    </row>
    <row r="357" spans="1:7" s="34" customFormat="1" ht="25.5">
      <c r="A357" s="29" t="s">
        <v>329</v>
      </c>
      <c r="B357" s="25" t="s">
        <v>321</v>
      </c>
      <c r="C357" s="25" t="s">
        <v>327</v>
      </c>
      <c r="D357" s="25" t="s">
        <v>327</v>
      </c>
      <c r="E357" s="25" t="s">
        <v>330</v>
      </c>
      <c r="F357" s="25"/>
      <c r="G357" s="26">
        <f t="shared" si="38"/>
        <v>668</v>
      </c>
    </row>
    <row r="358" spans="1:7" s="34" customFormat="1" ht="63.75">
      <c r="A358" s="36" t="s">
        <v>331</v>
      </c>
      <c r="B358" s="20" t="s">
        <v>321</v>
      </c>
      <c r="C358" s="20" t="s">
        <v>327</v>
      </c>
      <c r="D358" s="20" t="s">
        <v>327</v>
      </c>
      <c r="E358" s="20" t="s">
        <v>332</v>
      </c>
      <c r="F358" s="20"/>
      <c r="G358" s="23">
        <f>G359+G360</f>
        <v>668</v>
      </c>
    </row>
    <row r="359" spans="1:7" s="34" customFormat="1" ht="38.25">
      <c r="A359" s="31" t="s">
        <v>40</v>
      </c>
      <c r="B359" s="20" t="s">
        <v>321</v>
      </c>
      <c r="C359" s="20" t="s">
        <v>11</v>
      </c>
      <c r="D359" s="20" t="s">
        <v>327</v>
      </c>
      <c r="E359" s="20" t="s">
        <v>332</v>
      </c>
      <c r="F359" s="20" t="s">
        <v>41</v>
      </c>
      <c r="G359" s="23">
        <f>618+(36)</f>
        <v>654</v>
      </c>
    </row>
    <row r="360" spans="1:7" s="34" customFormat="1" ht="25.5">
      <c r="A360" s="31" t="s">
        <v>22</v>
      </c>
      <c r="B360" s="20" t="s">
        <v>321</v>
      </c>
      <c r="C360" s="20" t="s">
        <v>11</v>
      </c>
      <c r="D360" s="20" t="s">
        <v>327</v>
      </c>
      <c r="E360" s="20" t="s">
        <v>332</v>
      </c>
      <c r="F360" s="20" t="s">
        <v>23</v>
      </c>
      <c r="G360" s="23">
        <f>13+(1)</f>
        <v>14</v>
      </c>
    </row>
    <row r="361" spans="1:7" s="34" customFormat="1" ht="25.5">
      <c r="A361" s="29" t="s">
        <v>118</v>
      </c>
      <c r="B361" s="25" t="s">
        <v>321</v>
      </c>
      <c r="C361" s="25" t="s">
        <v>11</v>
      </c>
      <c r="D361" s="25" t="s">
        <v>327</v>
      </c>
      <c r="E361" s="25" t="s">
        <v>119</v>
      </c>
      <c r="F361" s="25"/>
      <c r="G361" s="26">
        <f t="shared" ref="G361:G363" si="39">G362</f>
        <v>1620</v>
      </c>
    </row>
    <row r="362" spans="1:7" s="34" customFormat="1" ht="12.75">
      <c r="A362" s="29" t="s">
        <v>16</v>
      </c>
      <c r="B362" s="20" t="s">
        <v>321</v>
      </c>
      <c r="C362" s="20" t="s">
        <v>11</v>
      </c>
      <c r="D362" s="20" t="s">
        <v>327</v>
      </c>
      <c r="E362" s="25" t="s">
        <v>137</v>
      </c>
      <c r="F362" s="20"/>
      <c r="G362" s="23">
        <f t="shared" si="39"/>
        <v>1620</v>
      </c>
    </row>
    <row r="363" spans="1:7" s="34" customFormat="1" ht="27">
      <c r="A363" s="30" t="s">
        <v>333</v>
      </c>
      <c r="B363" s="20" t="s">
        <v>321</v>
      </c>
      <c r="C363" s="20" t="s">
        <v>11</v>
      </c>
      <c r="D363" s="20" t="s">
        <v>327</v>
      </c>
      <c r="E363" s="25" t="s">
        <v>334</v>
      </c>
      <c r="F363" s="20"/>
      <c r="G363" s="23">
        <f t="shared" si="39"/>
        <v>1620</v>
      </c>
    </row>
    <row r="364" spans="1:7" s="34" customFormat="1" ht="38.25">
      <c r="A364" s="36" t="s">
        <v>335</v>
      </c>
      <c r="B364" s="20" t="s">
        <v>321</v>
      </c>
      <c r="C364" s="20" t="s">
        <v>11</v>
      </c>
      <c r="D364" s="20" t="s">
        <v>327</v>
      </c>
      <c r="E364" s="20" t="s">
        <v>336</v>
      </c>
      <c r="F364" s="20"/>
      <c r="G364" s="23">
        <f>SUM(G365:G366)</f>
        <v>1620</v>
      </c>
    </row>
    <row r="365" spans="1:7" s="34" customFormat="1" ht="38.25">
      <c r="A365" s="31" t="s">
        <v>40</v>
      </c>
      <c r="B365" s="20" t="s">
        <v>321</v>
      </c>
      <c r="C365" s="20" t="s">
        <v>11</v>
      </c>
      <c r="D365" s="20" t="s">
        <v>327</v>
      </c>
      <c r="E365" s="20" t="s">
        <v>336</v>
      </c>
      <c r="F365" s="20" t="s">
        <v>41</v>
      </c>
      <c r="G365" s="23">
        <f>1394+(63)</f>
        <v>1457</v>
      </c>
    </row>
    <row r="366" spans="1:7" s="34" customFormat="1" ht="25.5">
      <c r="A366" s="31" t="s">
        <v>22</v>
      </c>
      <c r="B366" s="20" t="s">
        <v>321</v>
      </c>
      <c r="C366" s="20" t="s">
        <v>11</v>
      </c>
      <c r="D366" s="20" t="s">
        <v>327</v>
      </c>
      <c r="E366" s="20" t="s">
        <v>336</v>
      </c>
      <c r="F366" s="20" t="s">
        <v>23</v>
      </c>
      <c r="G366" s="23">
        <f>61+(102)</f>
        <v>163</v>
      </c>
    </row>
    <row r="367" spans="1:7" s="34" customFormat="1" ht="63.75">
      <c r="A367" s="29" t="s">
        <v>337</v>
      </c>
      <c r="B367" s="25" t="s">
        <v>321</v>
      </c>
      <c r="C367" s="25" t="s">
        <v>11</v>
      </c>
      <c r="D367" s="25" t="s">
        <v>327</v>
      </c>
      <c r="E367" s="25" t="s">
        <v>338</v>
      </c>
      <c r="F367" s="25"/>
      <c r="G367" s="26">
        <f t="shared" ref="G367:G370" si="40">G368</f>
        <v>45</v>
      </c>
    </row>
    <row r="368" spans="1:7" s="34" customFormat="1" ht="12.75">
      <c r="A368" s="29" t="s">
        <v>16</v>
      </c>
      <c r="B368" s="25" t="s">
        <v>321</v>
      </c>
      <c r="C368" s="25" t="s">
        <v>11</v>
      </c>
      <c r="D368" s="25" t="s">
        <v>327</v>
      </c>
      <c r="E368" s="25" t="s">
        <v>339</v>
      </c>
      <c r="F368" s="20"/>
      <c r="G368" s="23">
        <f t="shared" si="40"/>
        <v>45</v>
      </c>
    </row>
    <row r="369" spans="1:7" s="34" customFormat="1" ht="38.25">
      <c r="A369" s="31" t="s">
        <v>340</v>
      </c>
      <c r="B369" s="20" t="s">
        <v>321</v>
      </c>
      <c r="C369" s="20" t="s">
        <v>11</v>
      </c>
      <c r="D369" s="20" t="s">
        <v>327</v>
      </c>
      <c r="E369" s="20" t="s">
        <v>341</v>
      </c>
      <c r="F369" s="20"/>
      <c r="G369" s="23">
        <f t="shared" si="40"/>
        <v>45</v>
      </c>
    </row>
    <row r="370" spans="1:7" s="34" customFormat="1" ht="25.5">
      <c r="A370" s="36" t="s">
        <v>342</v>
      </c>
      <c r="B370" s="20" t="s">
        <v>321</v>
      </c>
      <c r="C370" s="20" t="s">
        <v>11</v>
      </c>
      <c r="D370" s="20" t="s">
        <v>327</v>
      </c>
      <c r="E370" s="20" t="s">
        <v>343</v>
      </c>
      <c r="F370" s="20"/>
      <c r="G370" s="23">
        <f t="shared" si="40"/>
        <v>45</v>
      </c>
    </row>
    <row r="371" spans="1:7" s="34" customFormat="1" ht="25.5">
      <c r="A371" s="31" t="s">
        <v>22</v>
      </c>
      <c r="B371" s="20" t="s">
        <v>321</v>
      </c>
      <c r="C371" s="20" t="s">
        <v>11</v>
      </c>
      <c r="D371" s="20" t="s">
        <v>327</v>
      </c>
      <c r="E371" s="20" t="s">
        <v>343</v>
      </c>
      <c r="F371" s="20" t="s">
        <v>23</v>
      </c>
      <c r="G371" s="23">
        <v>45</v>
      </c>
    </row>
    <row r="372" spans="1:7" s="34" customFormat="1" ht="25.5">
      <c r="A372" s="29" t="s">
        <v>344</v>
      </c>
      <c r="B372" s="25" t="s">
        <v>321</v>
      </c>
      <c r="C372" s="25" t="s">
        <v>11</v>
      </c>
      <c r="D372" s="25" t="s">
        <v>327</v>
      </c>
      <c r="E372" s="25" t="s">
        <v>345</v>
      </c>
      <c r="F372" s="25"/>
      <c r="G372" s="26">
        <f t="shared" ref="G372:G374" si="41">G373</f>
        <v>608</v>
      </c>
    </row>
    <row r="373" spans="1:7" s="34" customFormat="1" ht="12.75">
      <c r="A373" s="29" t="s">
        <v>16</v>
      </c>
      <c r="B373" s="25" t="s">
        <v>321</v>
      </c>
      <c r="C373" s="25" t="s">
        <v>11</v>
      </c>
      <c r="D373" s="25" t="s">
        <v>327</v>
      </c>
      <c r="E373" s="25" t="s">
        <v>346</v>
      </c>
      <c r="F373" s="20"/>
      <c r="G373" s="23">
        <f t="shared" si="41"/>
        <v>608</v>
      </c>
    </row>
    <row r="374" spans="1:7" s="34" customFormat="1" ht="27">
      <c r="A374" s="30" t="s">
        <v>347</v>
      </c>
      <c r="B374" s="32" t="s">
        <v>321</v>
      </c>
      <c r="C374" s="25" t="s">
        <v>11</v>
      </c>
      <c r="D374" s="32" t="s">
        <v>327</v>
      </c>
      <c r="E374" s="32" t="s">
        <v>348</v>
      </c>
      <c r="F374" s="20"/>
      <c r="G374" s="23">
        <f t="shared" si="41"/>
        <v>608</v>
      </c>
    </row>
    <row r="375" spans="1:7" s="34" customFormat="1" ht="25.5">
      <c r="A375" s="36" t="s">
        <v>349</v>
      </c>
      <c r="B375" s="20" t="s">
        <v>321</v>
      </c>
      <c r="C375" s="20" t="s">
        <v>11</v>
      </c>
      <c r="D375" s="20" t="s">
        <v>327</v>
      </c>
      <c r="E375" s="20" t="s">
        <v>350</v>
      </c>
      <c r="F375" s="20"/>
      <c r="G375" s="23">
        <f>SUM(G376:G377)</f>
        <v>608</v>
      </c>
    </row>
    <row r="376" spans="1:7" s="34" customFormat="1" ht="38.25">
      <c r="A376" s="31" t="s">
        <v>40</v>
      </c>
      <c r="B376" s="20" t="s">
        <v>321</v>
      </c>
      <c r="C376" s="20" t="s">
        <v>11</v>
      </c>
      <c r="D376" s="20" t="s">
        <v>327</v>
      </c>
      <c r="E376" s="20" t="s">
        <v>350</v>
      </c>
      <c r="F376" s="20" t="s">
        <v>41</v>
      </c>
      <c r="G376" s="23">
        <f>600-285+288-1</f>
        <v>602</v>
      </c>
    </row>
    <row r="377" spans="1:7" s="34" customFormat="1" ht="25.5">
      <c r="A377" s="31" t="s">
        <v>22</v>
      </c>
      <c r="B377" s="20" t="s">
        <v>321</v>
      </c>
      <c r="C377" s="20" t="s">
        <v>11</v>
      </c>
      <c r="D377" s="20" t="s">
        <v>327</v>
      </c>
      <c r="E377" s="20" t="s">
        <v>350</v>
      </c>
      <c r="F377" s="20" t="s">
        <v>23</v>
      </c>
      <c r="G377" s="23">
        <f>3+2+1</f>
        <v>6</v>
      </c>
    </row>
    <row r="378" spans="1:7" s="34" customFormat="1" ht="25.5">
      <c r="A378" s="29" t="s">
        <v>150</v>
      </c>
      <c r="B378" s="25" t="s">
        <v>321</v>
      </c>
      <c r="C378" s="25" t="s">
        <v>11</v>
      </c>
      <c r="D378" s="25" t="s">
        <v>327</v>
      </c>
      <c r="E378" s="25" t="s">
        <v>151</v>
      </c>
      <c r="F378" s="20"/>
      <c r="G378" s="26">
        <f t="shared" ref="G378:G379" si="42">G379</f>
        <v>2160</v>
      </c>
    </row>
    <row r="379" spans="1:7" s="34" customFormat="1" ht="12.75">
      <c r="A379" s="29" t="s">
        <v>16</v>
      </c>
      <c r="B379" s="25" t="s">
        <v>321</v>
      </c>
      <c r="C379" s="25" t="s">
        <v>11</v>
      </c>
      <c r="D379" s="25" t="s">
        <v>327</v>
      </c>
      <c r="E379" s="25" t="s">
        <v>152</v>
      </c>
      <c r="F379" s="20"/>
      <c r="G379" s="26">
        <f t="shared" si="42"/>
        <v>2160</v>
      </c>
    </row>
    <row r="380" spans="1:7" s="34" customFormat="1" ht="27">
      <c r="A380" s="30" t="s">
        <v>351</v>
      </c>
      <c r="B380" s="32" t="s">
        <v>321</v>
      </c>
      <c r="C380" s="32" t="s">
        <v>11</v>
      </c>
      <c r="D380" s="32" t="s">
        <v>327</v>
      </c>
      <c r="E380" s="32" t="s">
        <v>352</v>
      </c>
      <c r="F380" s="20"/>
      <c r="G380" s="26">
        <f>G381+G384</f>
        <v>2160</v>
      </c>
    </row>
    <row r="381" spans="1:7" s="34" customFormat="1" ht="25.5">
      <c r="A381" s="36" t="s">
        <v>353</v>
      </c>
      <c r="B381" s="20" t="s">
        <v>321</v>
      </c>
      <c r="C381" s="20" t="s">
        <v>11</v>
      </c>
      <c r="D381" s="20" t="s">
        <v>327</v>
      </c>
      <c r="E381" s="20" t="s">
        <v>354</v>
      </c>
      <c r="F381" s="20"/>
      <c r="G381" s="23">
        <f>G382+G383</f>
        <v>1119</v>
      </c>
    </row>
    <row r="382" spans="1:7" s="34" customFormat="1" ht="38.25">
      <c r="A382" s="31" t="s">
        <v>40</v>
      </c>
      <c r="B382" s="20" t="s">
        <v>321</v>
      </c>
      <c r="C382" s="20" t="s">
        <v>11</v>
      </c>
      <c r="D382" s="20" t="s">
        <v>327</v>
      </c>
      <c r="E382" s="20" t="s">
        <v>354</v>
      </c>
      <c r="F382" s="20" t="s">
        <v>41</v>
      </c>
      <c r="G382" s="23">
        <f>761+320-130</f>
        <v>951</v>
      </c>
    </row>
    <row r="383" spans="1:7" s="34" customFormat="1" ht="25.5">
      <c r="A383" s="31" t="s">
        <v>22</v>
      </c>
      <c r="B383" s="20" t="s">
        <v>321</v>
      </c>
      <c r="C383" s="20" t="s">
        <v>11</v>
      </c>
      <c r="D383" s="20" t="s">
        <v>327</v>
      </c>
      <c r="E383" s="20" t="s">
        <v>354</v>
      </c>
      <c r="F383" s="20" t="s">
        <v>23</v>
      </c>
      <c r="G383" s="23">
        <f>9+(29)+130</f>
        <v>168</v>
      </c>
    </row>
    <row r="384" spans="1:7" s="34" customFormat="1" ht="38.25">
      <c r="A384" s="31" t="s">
        <v>355</v>
      </c>
      <c r="B384" s="20" t="s">
        <v>321</v>
      </c>
      <c r="C384" s="20" t="s">
        <v>11</v>
      </c>
      <c r="D384" s="20" t="s">
        <v>327</v>
      </c>
      <c r="E384" s="20" t="s">
        <v>356</v>
      </c>
      <c r="F384" s="20"/>
      <c r="G384" s="23">
        <f>G385+G386</f>
        <v>1041</v>
      </c>
    </row>
    <row r="385" spans="1:7" s="34" customFormat="1" ht="38.25">
      <c r="A385" s="31" t="s">
        <v>40</v>
      </c>
      <c r="B385" s="20" t="s">
        <v>321</v>
      </c>
      <c r="C385" s="20" t="s">
        <v>11</v>
      </c>
      <c r="D385" s="20" t="s">
        <v>327</v>
      </c>
      <c r="E385" s="20" t="s">
        <v>356</v>
      </c>
      <c r="F385" s="20" t="s">
        <v>41</v>
      </c>
      <c r="G385" s="23">
        <f>1018+(15)-5</f>
        <v>1028</v>
      </c>
    </row>
    <row r="386" spans="1:7" s="34" customFormat="1" ht="25.5">
      <c r="A386" s="31" t="s">
        <v>22</v>
      </c>
      <c r="B386" s="20" t="s">
        <v>321</v>
      </c>
      <c r="C386" s="20" t="s">
        <v>11</v>
      </c>
      <c r="D386" s="20" t="s">
        <v>327</v>
      </c>
      <c r="E386" s="20" t="s">
        <v>356</v>
      </c>
      <c r="F386" s="20" t="s">
        <v>23</v>
      </c>
      <c r="G386" s="23">
        <f>23+(-15)+5</f>
        <v>13</v>
      </c>
    </row>
    <row r="387" spans="1:7" s="34" customFormat="1" ht="54.75" customHeight="1">
      <c r="A387" s="29" t="s">
        <v>24</v>
      </c>
      <c r="B387" s="25" t="s">
        <v>321</v>
      </c>
      <c r="C387" s="25" t="s">
        <v>327</v>
      </c>
      <c r="D387" s="25" t="s">
        <v>327</v>
      </c>
      <c r="E387" s="25" t="s">
        <v>25</v>
      </c>
      <c r="F387" s="25"/>
      <c r="G387" s="26">
        <f t="shared" ref="G387:G389" si="43">G388</f>
        <v>86076</v>
      </c>
    </row>
    <row r="388" spans="1:7" s="34" customFormat="1" ht="12.75">
      <c r="A388" s="29" t="s">
        <v>16</v>
      </c>
      <c r="B388" s="25" t="s">
        <v>321</v>
      </c>
      <c r="C388" s="25" t="s">
        <v>327</v>
      </c>
      <c r="D388" s="25" t="s">
        <v>327</v>
      </c>
      <c r="E388" s="25" t="s">
        <v>26</v>
      </c>
      <c r="F388" s="20"/>
      <c r="G388" s="26">
        <f t="shared" si="43"/>
        <v>86076</v>
      </c>
    </row>
    <row r="389" spans="1:7" s="34" customFormat="1" ht="40.5">
      <c r="A389" s="30" t="s">
        <v>357</v>
      </c>
      <c r="B389" s="25" t="s">
        <v>321</v>
      </c>
      <c r="C389" s="25" t="s">
        <v>327</v>
      </c>
      <c r="D389" s="25" t="s">
        <v>327</v>
      </c>
      <c r="E389" s="25" t="s">
        <v>358</v>
      </c>
      <c r="F389" s="20"/>
      <c r="G389" s="26">
        <f t="shared" si="43"/>
        <v>86076</v>
      </c>
    </row>
    <row r="390" spans="1:7" s="34" customFormat="1" ht="25.5">
      <c r="A390" s="31" t="s">
        <v>38</v>
      </c>
      <c r="B390" s="20" t="s">
        <v>321</v>
      </c>
      <c r="C390" s="20" t="s">
        <v>327</v>
      </c>
      <c r="D390" s="20" t="s">
        <v>327</v>
      </c>
      <c r="E390" s="20" t="s">
        <v>359</v>
      </c>
      <c r="F390" s="20"/>
      <c r="G390" s="23">
        <f>SUM(G391:G393)</f>
        <v>86076</v>
      </c>
    </row>
    <row r="391" spans="1:7" s="34" customFormat="1" ht="38.25">
      <c r="A391" s="31" t="s">
        <v>40</v>
      </c>
      <c r="B391" s="20" t="s">
        <v>321</v>
      </c>
      <c r="C391" s="20" t="s">
        <v>327</v>
      </c>
      <c r="D391" s="20" t="s">
        <v>327</v>
      </c>
      <c r="E391" s="20" t="s">
        <v>359</v>
      </c>
      <c r="F391" s="20" t="s">
        <v>41</v>
      </c>
      <c r="G391" s="23">
        <f>85428+100+146</f>
        <v>85674</v>
      </c>
    </row>
    <row r="392" spans="1:7" s="34" customFormat="1" ht="25.5">
      <c r="A392" s="31" t="s">
        <v>22</v>
      </c>
      <c r="B392" s="20" t="s">
        <v>321</v>
      </c>
      <c r="C392" s="20" t="s">
        <v>11</v>
      </c>
      <c r="D392" s="20" t="s">
        <v>327</v>
      </c>
      <c r="E392" s="20" t="s">
        <v>359</v>
      </c>
      <c r="F392" s="20" t="s">
        <v>23</v>
      </c>
      <c r="G392" s="23">
        <f>31+22</f>
        <v>53</v>
      </c>
    </row>
    <row r="393" spans="1:7" s="34" customFormat="1" ht="12.75">
      <c r="A393" s="31" t="s">
        <v>31</v>
      </c>
      <c r="B393" s="20" t="s">
        <v>321</v>
      </c>
      <c r="C393" s="20" t="s">
        <v>11</v>
      </c>
      <c r="D393" s="20" t="s">
        <v>327</v>
      </c>
      <c r="E393" s="20" t="s">
        <v>359</v>
      </c>
      <c r="F393" s="20" t="s">
        <v>33</v>
      </c>
      <c r="G393" s="23">
        <f>449-100</f>
        <v>349</v>
      </c>
    </row>
    <row r="394" spans="1:7" s="34" customFormat="1" ht="12.75">
      <c r="A394" s="52" t="s">
        <v>360</v>
      </c>
      <c r="B394" s="25" t="s">
        <v>321</v>
      </c>
      <c r="C394" s="25" t="s">
        <v>11</v>
      </c>
      <c r="D394" s="25" t="s">
        <v>361</v>
      </c>
      <c r="E394" s="25"/>
      <c r="F394" s="25"/>
      <c r="G394" s="26">
        <f t="shared" ref="G394:G397" si="44">G395</f>
        <v>337</v>
      </c>
    </row>
    <row r="395" spans="1:7" s="34" customFormat="1" ht="12.75">
      <c r="A395" s="29" t="s">
        <v>306</v>
      </c>
      <c r="B395" s="25" t="s">
        <v>321</v>
      </c>
      <c r="C395" s="25" t="s">
        <v>11</v>
      </c>
      <c r="D395" s="25" t="s">
        <v>361</v>
      </c>
      <c r="E395" s="25" t="s">
        <v>307</v>
      </c>
      <c r="F395" s="25"/>
      <c r="G395" s="26">
        <f t="shared" si="44"/>
        <v>337</v>
      </c>
    </row>
    <row r="396" spans="1:7" s="34" customFormat="1" ht="12.75">
      <c r="A396" s="31" t="s">
        <v>306</v>
      </c>
      <c r="B396" s="20" t="s">
        <v>321</v>
      </c>
      <c r="C396" s="20" t="s">
        <v>11</v>
      </c>
      <c r="D396" s="20" t="s">
        <v>361</v>
      </c>
      <c r="E396" s="20" t="s">
        <v>308</v>
      </c>
      <c r="F396" s="20"/>
      <c r="G396" s="23">
        <f t="shared" si="44"/>
        <v>337</v>
      </c>
    </row>
    <row r="397" spans="1:7" s="34" customFormat="1" ht="38.25">
      <c r="A397" s="50" t="s">
        <v>362</v>
      </c>
      <c r="B397" s="20" t="s">
        <v>321</v>
      </c>
      <c r="C397" s="20" t="s">
        <v>11</v>
      </c>
      <c r="D397" s="20" t="s">
        <v>361</v>
      </c>
      <c r="E397" s="20" t="s">
        <v>363</v>
      </c>
      <c r="F397" s="20"/>
      <c r="G397" s="23">
        <f t="shared" si="44"/>
        <v>337</v>
      </c>
    </row>
    <row r="398" spans="1:7" s="34" customFormat="1" ht="25.5">
      <c r="A398" s="31" t="s">
        <v>22</v>
      </c>
      <c r="B398" s="20" t="s">
        <v>321</v>
      </c>
      <c r="C398" s="20" t="s">
        <v>11</v>
      </c>
      <c r="D398" s="20" t="s">
        <v>361</v>
      </c>
      <c r="E398" s="20" t="s">
        <v>363</v>
      </c>
      <c r="F398" s="20" t="s">
        <v>23</v>
      </c>
      <c r="G398" s="23">
        <f>334+3</f>
        <v>337</v>
      </c>
    </row>
    <row r="399" spans="1:7" s="34" customFormat="1" ht="12.75">
      <c r="A399" s="29" t="s">
        <v>12</v>
      </c>
      <c r="B399" s="25" t="s">
        <v>321</v>
      </c>
      <c r="C399" s="25" t="s">
        <v>11</v>
      </c>
      <c r="D399" s="25" t="s">
        <v>13</v>
      </c>
      <c r="E399" s="25"/>
      <c r="F399" s="25"/>
      <c r="G399" s="26">
        <f>G409+G432+G414+G400</f>
        <v>181369</v>
      </c>
    </row>
    <row r="400" spans="1:7" s="35" customFormat="1" ht="25.5">
      <c r="A400" s="29" t="s">
        <v>159</v>
      </c>
      <c r="B400" s="25" t="s">
        <v>321</v>
      </c>
      <c r="C400" s="25" t="s">
        <v>11</v>
      </c>
      <c r="D400" s="25" t="s">
        <v>13</v>
      </c>
      <c r="E400" s="25" t="s">
        <v>160</v>
      </c>
      <c r="F400" s="25"/>
      <c r="G400" s="26">
        <f>G402+G405</f>
        <v>100</v>
      </c>
    </row>
    <row r="401" spans="1:7" s="35" customFormat="1" ht="13.5">
      <c r="A401" s="29" t="s">
        <v>84</v>
      </c>
      <c r="B401" s="32" t="s">
        <v>321</v>
      </c>
      <c r="C401" s="25" t="s">
        <v>11</v>
      </c>
      <c r="D401" s="32" t="s">
        <v>13</v>
      </c>
      <c r="E401" s="32" t="s">
        <v>161</v>
      </c>
      <c r="F401" s="25"/>
      <c r="G401" s="26">
        <f t="shared" ref="G401:G403" si="45">G402</f>
        <v>100</v>
      </c>
    </row>
    <row r="402" spans="1:7" s="34" customFormat="1" ht="40.5">
      <c r="A402" s="30" t="s">
        <v>162</v>
      </c>
      <c r="B402" s="32" t="s">
        <v>321</v>
      </c>
      <c r="C402" s="25" t="s">
        <v>11</v>
      </c>
      <c r="D402" s="32" t="s">
        <v>13</v>
      </c>
      <c r="E402" s="32" t="s">
        <v>163</v>
      </c>
      <c r="F402" s="20"/>
      <c r="G402" s="26">
        <f t="shared" si="45"/>
        <v>100</v>
      </c>
    </row>
    <row r="403" spans="1:7" s="34" customFormat="1" ht="25.5">
      <c r="A403" s="31" t="s">
        <v>364</v>
      </c>
      <c r="B403" s="20" t="s">
        <v>321</v>
      </c>
      <c r="C403" s="20" t="s">
        <v>11</v>
      </c>
      <c r="D403" s="20" t="s">
        <v>13</v>
      </c>
      <c r="E403" s="20" t="s">
        <v>165</v>
      </c>
      <c r="F403" s="20"/>
      <c r="G403" s="23">
        <f t="shared" si="45"/>
        <v>100</v>
      </c>
    </row>
    <row r="404" spans="1:7" s="34" customFormat="1" ht="25.5">
      <c r="A404" s="31" t="s">
        <v>22</v>
      </c>
      <c r="B404" s="20" t="s">
        <v>321</v>
      </c>
      <c r="C404" s="20" t="s">
        <v>11</v>
      </c>
      <c r="D404" s="20" t="s">
        <v>13</v>
      </c>
      <c r="E404" s="20" t="s">
        <v>165</v>
      </c>
      <c r="F404" s="20" t="s">
        <v>23</v>
      </c>
      <c r="G404" s="23">
        <v>100</v>
      </c>
    </row>
    <row r="405" spans="1:7" s="34" customFormat="1" ht="13.5" hidden="1">
      <c r="A405" s="29" t="s">
        <v>16</v>
      </c>
      <c r="B405" s="32" t="s">
        <v>321</v>
      </c>
      <c r="C405" s="25" t="s">
        <v>11</v>
      </c>
      <c r="D405" s="32" t="s">
        <v>13</v>
      </c>
      <c r="E405" s="32" t="s">
        <v>328</v>
      </c>
      <c r="F405" s="20"/>
      <c r="G405" s="26">
        <f t="shared" ref="G405:G407" si="46">G406</f>
        <v>0</v>
      </c>
    </row>
    <row r="406" spans="1:7" s="34" customFormat="1" ht="40.5" hidden="1">
      <c r="A406" s="30" t="s">
        <v>329</v>
      </c>
      <c r="B406" s="32" t="s">
        <v>321</v>
      </c>
      <c r="C406" s="25" t="s">
        <v>11</v>
      </c>
      <c r="D406" s="32" t="s">
        <v>13</v>
      </c>
      <c r="E406" s="32" t="s">
        <v>330</v>
      </c>
      <c r="F406" s="20"/>
      <c r="G406" s="26">
        <f t="shared" si="46"/>
        <v>0</v>
      </c>
    </row>
    <row r="407" spans="1:7" s="34" customFormat="1" ht="25.5" hidden="1">
      <c r="A407" s="31" t="s">
        <v>365</v>
      </c>
      <c r="B407" s="20" t="s">
        <v>321</v>
      </c>
      <c r="C407" s="20" t="s">
        <v>11</v>
      </c>
      <c r="D407" s="20" t="s">
        <v>13</v>
      </c>
      <c r="E407" s="20" t="s">
        <v>366</v>
      </c>
      <c r="F407" s="20"/>
      <c r="G407" s="23">
        <f t="shared" si="46"/>
        <v>0</v>
      </c>
    </row>
    <row r="408" spans="1:7" s="34" customFormat="1" ht="25.5" hidden="1">
      <c r="A408" s="31" t="s">
        <v>22</v>
      </c>
      <c r="B408" s="20" t="s">
        <v>321</v>
      </c>
      <c r="C408" s="20" t="s">
        <v>11</v>
      </c>
      <c r="D408" s="20" t="s">
        <v>13</v>
      </c>
      <c r="E408" s="20" t="s">
        <v>366</v>
      </c>
      <c r="F408" s="20" t="s">
        <v>23</v>
      </c>
      <c r="G408" s="23"/>
    </row>
    <row r="409" spans="1:7" s="34" customFormat="1" ht="51">
      <c r="A409" s="53" t="s">
        <v>46</v>
      </c>
      <c r="B409" s="25" t="s">
        <v>321</v>
      </c>
      <c r="C409" s="25" t="s">
        <v>11</v>
      </c>
      <c r="D409" s="25" t="s">
        <v>13</v>
      </c>
      <c r="E409" s="25" t="s">
        <v>47</v>
      </c>
      <c r="F409" s="25"/>
      <c r="G409" s="26">
        <f t="shared" ref="G409:G412" si="47">G410</f>
        <v>10164</v>
      </c>
    </row>
    <row r="410" spans="1:7" s="34" customFormat="1" ht="12.75">
      <c r="A410" s="29" t="s">
        <v>16</v>
      </c>
      <c r="B410" s="25" t="s">
        <v>321</v>
      </c>
      <c r="C410" s="25" t="s">
        <v>11</v>
      </c>
      <c r="D410" s="25" t="s">
        <v>13</v>
      </c>
      <c r="E410" s="25" t="s">
        <v>48</v>
      </c>
      <c r="F410" s="20"/>
      <c r="G410" s="23">
        <f t="shared" si="47"/>
        <v>10164</v>
      </c>
    </row>
    <row r="411" spans="1:7" s="34" customFormat="1" ht="40.5">
      <c r="A411" s="54" t="s">
        <v>367</v>
      </c>
      <c r="B411" s="32" t="s">
        <v>321</v>
      </c>
      <c r="C411" s="25" t="s">
        <v>11</v>
      </c>
      <c r="D411" s="32" t="s">
        <v>13</v>
      </c>
      <c r="E411" s="32" t="s">
        <v>368</v>
      </c>
      <c r="F411" s="20"/>
      <c r="G411" s="23">
        <f t="shared" si="47"/>
        <v>10164</v>
      </c>
    </row>
    <row r="412" spans="1:7" s="34" customFormat="1" ht="25.5">
      <c r="A412" s="31" t="s">
        <v>212</v>
      </c>
      <c r="B412" s="20" t="s">
        <v>321</v>
      </c>
      <c r="C412" s="20" t="s">
        <v>11</v>
      </c>
      <c r="D412" s="20" t="s">
        <v>13</v>
      </c>
      <c r="E412" s="20" t="s">
        <v>369</v>
      </c>
      <c r="F412" s="20"/>
      <c r="G412" s="23">
        <f t="shared" si="47"/>
        <v>10164</v>
      </c>
    </row>
    <row r="413" spans="1:7" s="34" customFormat="1" ht="25.5">
      <c r="A413" s="31" t="s">
        <v>125</v>
      </c>
      <c r="B413" s="20" t="s">
        <v>321</v>
      </c>
      <c r="C413" s="20" t="s">
        <v>11</v>
      </c>
      <c r="D413" s="20" t="s">
        <v>13</v>
      </c>
      <c r="E413" s="20" t="s">
        <v>369</v>
      </c>
      <c r="F413" s="20" t="s">
        <v>126</v>
      </c>
      <c r="G413" s="23">
        <v>10164</v>
      </c>
    </row>
    <row r="414" spans="1:7" s="35" customFormat="1" ht="25.5">
      <c r="A414" s="52" t="s">
        <v>150</v>
      </c>
      <c r="B414" s="25" t="s">
        <v>321</v>
      </c>
      <c r="C414" s="25" t="s">
        <v>11</v>
      </c>
      <c r="D414" s="25" t="s">
        <v>370</v>
      </c>
      <c r="E414" s="25" t="s">
        <v>151</v>
      </c>
      <c r="F414" s="25"/>
      <c r="G414" s="26">
        <f>G415+G419</f>
        <v>6064</v>
      </c>
    </row>
    <row r="415" spans="1:7" s="35" customFormat="1" ht="12.75">
      <c r="A415" s="29" t="s">
        <v>84</v>
      </c>
      <c r="B415" s="25" t="s">
        <v>321</v>
      </c>
      <c r="C415" s="25" t="s">
        <v>11</v>
      </c>
      <c r="D415" s="25" t="s">
        <v>13</v>
      </c>
      <c r="E415" s="25" t="s">
        <v>371</v>
      </c>
      <c r="F415" s="25"/>
      <c r="G415" s="26">
        <f t="shared" ref="G415:G417" si="48">G416</f>
        <v>4956</v>
      </c>
    </row>
    <row r="416" spans="1:7" s="34" customFormat="1" ht="25.5">
      <c r="A416" s="29" t="s">
        <v>372</v>
      </c>
      <c r="B416" s="25" t="s">
        <v>321</v>
      </c>
      <c r="C416" s="25" t="s">
        <v>11</v>
      </c>
      <c r="D416" s="25" t="s">
        <v>13</v>
      </c>
      <c r="E416" s="25" t="s">
        <v>373</v>
      </c>
      <c r="F416" s="20"/>
      <c r="G416" s="26">
        <f t="shared" si="48"/>
        <v>4956</v>
      </c>
    </row>
    <row r="417" spans="1:7" s="34" customFormat="1" ht="12.75">
      <c r="A417" s="31" t="s">
        <v>374</v>
      </c>
      <c r="B417" s="20" t="s">
        <v>321</v>
      </c>
      <c r="C417" s="20" t="s">
        <v>11</v>
      </c>
      <c r="D417" s="20" t="s">
        <v>13</v>
      </c>
      <c r="E417" s="20" t="s">
        <v>375</v>
      </c>
      <c r="G417" s="23">
        <f t="shared" si="48"/>
        <v>4956</v>
      </c>
    </row>
    <row r="418" spans="1:7" s="34" customFormat="1" ht="25.5">
      <c r="A418" s="31" t="s">
        <v>125</v>
      </c>
      <c r="B418" s="20" t="s">
        <v>321</v>
      </c>
      <c r="C418" s="20" t="s">
        <v>11</v>
      </c>
      <c r="D418" s="20" t="s">
        <v>13</v>
      </c>
      <c r="E418" s="20" t="s">
        <v>375</v>
      </c>
      <c r="F418" s="20" t="s">
        <v>126</v>
      </c>
      <c r="G418" s="23">
        <f>(3517+147)+(1241+51)</f>
        <v>4956</v>
      </c>
    </row>
    <row r="419" spans="1:7" s="34" customFormat="1" ht="13.5">
      <c r="A419" s="29" t="s">
        <v>16</v>
      </c>
      <c r="B419" s="32" t="s">
        <v>321</v>
      </c>
      <c r="C419" s="32" t="s">
        <v>11</v>
      </c>
      <c r="D419" s="32" t="s">
        <v>13</v>
      </c>
      <c r="E419" s="32" t="s">
        <v>152</v>
      </c>
      <c r="F419" s="25"/>
      <c r="G419" s="26">
        <f>G420+G427+G423</f>
        <v>1108</v>
      </c>
    </row>
    <row r="420" spans="1:7" s="34" customFormat="1" ht="13.5">
      <c r="A420" s="54" t="s">
        <v>376</v>
      </c>
      <c r="B420" s="32" t="s">
        <v>321</v>
      </c>
      <c r="C420" s="32" t="s">
        <v>11</v>
      </c>
      <c r="D420" s="32" t="s">
        <v>13</v>
      </c>
      <c r="E420" s="32" t="s">
        <v>377</v>
      </c>
      <c r="F420" s="20"/>
      <c r="G420" s="26">
        <f t="shared" ref="G420:G421" si="49">G421</f>
        <v>53</v>
      </c>
    </row>
    <row r="421" spans="1:7" s="34" customFormat="1" ht="12.75">
      <c r="A421" s="55" t="s">
        <v>378</v>
      </c>
      <c r="B421" s="20" t="s">
        <v>321</v>
      </c>
      <c r="C421" s="20" t="s">
        <v>11</v>
      </c>
      <c r="D421" s="20" t="s">
        <v>13</v>
      </c>
      <c r="E421" s="20" t="s">
        <v>379</v>
      </c>
      <c r="F421" s="20"/>
      <c r="G421" s="23">
        <f t="shared" si="49"/>
        <v>53</v>
      </c>
    </row>
    <row r="422" spans="1:7" s="34" customFormat="1" ht="25.5">
      <c r="A422" s="31" t="s">
        <v>22</v>
      </c>
      <c r="B422" s="20" t="s">
        <v>321</v>
      </c>
      <c r="C422" s="20" t="s">
        <v>11</v>
      </c>
      <c r="D422" s="20" t="s">
        <v>13</v>
      </c>
      <c r="E422" s="20" t="s">
        <v>379</v>
      </c>
      <c r="F422" s="20" t="s">
        <v>23</v>
      </c>
      <c r="G422" s="23">
        <v>53</v>
      </c>
    </row>
    <row r="423" spans="1:7" s="34" customFormat="1" ht="40.5" hidden="1">
      <c r="A423" s="54" t="s">
        <v>380</v>
      </c>
      <c r="B423" s="25" t="s">
        <v>321</v>
      </c>
      <c r="C423" s="25" t="s">
        <v>11</v>
      </c>
      <c r="D423" s="25" t="s">
        <v>13</v>
      </c>
      <c r="E423" s="25" t="s">
        <v>381</v>
      </c>
      <c r="F423" s="20"/>
      <c r="G423" s="26">
        <f t="shared" ref="G423" si="50">G424</f>
        <v>0</v>
      </c>
    </row>
    <row r="424" spans="1:7" s="34" customFormat="1" ht="38.25" hidden="1">
      <c r="A424" s="31" t="s">
        <v>382</v>
      </c>
      <c r="B424" s="20" t="s">
        <v>321</v>
      </c>
      <c r="C424" s="20" t="s">
        <v>11</v>
      </c>
      <c r="D424" s="20" t="s">
        <v>13</v>
      </c>
      <c r="E424" s="20" t="s">
        <v>383</v>
      </c>
      <c r="F424" s="20"/>
      <c r="G424" s="23">
        <f>G425+G426</f>
        <v>0</v>
      </c>
    </row>
    <row r="425" spans="1:7" s="34" customFormat="1" ht="25.5" hidden="1">
      <c r="A425" s="31" t="s">
        <v>22</v>
      </c>
      <c r="B425" s="20" t="s">
        <v>321</v>
      </c>
      <c r="C425" s="20" t="s">
        <v>11</v>
      </c>
      <c r="D425" s="20" t="s">
        <v>13</v>
      </c>
      <c r="E425" s="20" t="s">
        <v>383</v>
      </c>
      <c r="F425" s="20" t="s">
        <v>23</v>
      </c>
      <c r="G425" s="23"/>
    </row>
    <row r="426" spans="1:7" s="34" customFormat="1" ht="25.5" hidden="1">
      <c r="A426" s="31" t="s">
        <v>125</v>
      </c>
      <c r="B426" s="20" t="s">
        <v>321</v>
      </c>
      <c r="C426" s="20" t="s">
        <v>11</v>
      </c>
      <c r="D426" s="20" t="s">
        <v>13</v>
      </c>
      <c r="E426" s="20" t="s">
        <v>383</v>
      </c>
      <c r="F426" s="20" t="s">
        <v>126</v>
      </c>
      <c r="G426" s="23"/>
    </row>
    <row r="427" spans="1:7" s="34" customFormat="1" ht="27">
      <c r="A427" s="30" t="s">
        <v>384</v>
      </c>
      <c r="B427" s="25" t="s">
        <v>321</v>
      </c>
      <c r="C427" s="25" t="s">
        <v>11</v>
      </c>
      <c r="D427" s="25" t="s">
        <v>13</v>
      </c>
      <c r="E427" s="25" t="s">
        <v>385</v>
      </c>
      <c r="F427" s="20"/>
      <c r="G427" s="26">
        <f>G428+G430</f>
        <v>1055</v>
      </c>
    </row>
    <row r="428" spans="1:7" s="34" customFormat="1" ht="12.75">
      <c r="A428" s="31" t="s">
        <v>386</v>
      </c>
      <c r="B428" s="20" t="s">
        <v>321</v>
      </c>
      <c r="C428" s="20" t="s">
        <v>11</v>
      </c>
      <c r="D428" s="20" t="s">
        <v>13</v>
      </c>
      <c r="E428" s="20" t="s">
        <v>387</v>
      </c>
      <c r="F428" s="20"/>
      <c r="G428" s="23">
        <f>G429</f>
        <v>585</v>
      </c>
    </row>
    <row r="429" spans="1:7" s="34" customFormat="1" ht="25.5">
      <c r="A429" s="31" t="s">
        <v>125</v>
      </c>
      <c r="B429" s="20" t="s">
        <v>321</v>
      </c>
      <c r="C429" s="20" t="s">
        <v>11</v>
      </c>
      <c r="D429" s="20" t="s">
        <v>13</v>
      </c>
      <c r="E429" s="20" t="s">
        <v>387</v>
      </c>
      <c r="F429" s="20" t="s">
        <v>126</v>
      </c>
      <c r="G429" s="23">
        <v>585</v>
      </c>
    </row>
    <row r="430" spans="1:7" s="34" customFormat="1" ht="12.75">
      <c r="A430" s="31" t="s">
        <v>388</v>
      </c>
      <c r="B430" s="20" t="s">
        <v>321</v>
      </c>
      <c r="C430" s="20" t="s">
        <v>11</v>
      </c>
      <c r="D430" s="20" t="s">
        <v>13</v>
      </c>
      <c r="E430" s="20" t="s">
        <v>389</v>
      </c>
      <c r="F430" s="20"/>
      <c r="G430" s="23">
        <f>G431</f>
        <v>470</v>
      </c>
    </row>
    <row r="431" spans="1:7" s="34" customFormat="1" ht="25.5">
      <c r="A431" s="31" t="s">
        <v>125</v>
      </c>
      <c r="B431" s="20" t="s">
        <v>321</v>
      </c>
      <c r="C431" s="20" t="s">
        <v>11</v>
      </c>
      <c r="D431" s="20" t="s">
        <v>13</v>
      </c>
      <c r="E431" s="20" t="s">
        <v>389</v>
      </c>
      <c r="F431" s="20" t="s">
        <v>126</v>
      </c>
      <c r="G431" s="23">
        <v>470</v>
      </c>
    </row>
    <row r="432" spans="1:7" s="35" customFormat="1" ht="51.75" customHeight="1">
      <c r="A432" s="53" t="s">
        <v>24</v>
      </c>
      <c r="B432" s="25" t="s">
        <v>321</v>
      </c>
      <c r="C432" s="25" t="s">
        <v>11</v>
      </c>
      <c r="D432" s="25" t="s">
        <v>13</v>
      </c>
      <c r="E432" s="25" t="s">
        <v>25</v>
      </c>
      <c r="F432" s="25"/>
      <c r="G432" s="26">
        <f>+G433</f>
        <v>165041</v>
      </c>
    </row>
    <row r="433" spans="1:7" s="34" customFormat="1" ht="13.5">
      <c r="A433" s="29" t="s">
        <v>16</v>
      </c>
      <c r="B433" s="32" t="s">
        <v>321</v>
      </c>
      <c r="C433" s="32" t="s">
        <v>11</v>
      </c>
      <c r="D433" s="32" t="s">
        <v>13</v>
      </c>
      <c r="E433" s="32" t="s">
        <v>26</v>
      </c>
      <c r="F433" s="25"/>
      <c r="G433" s="26">
        <f>G437+G434</f>
        <v>165041</v>
      </c>
    </row>
    <row r="434" spans="1:7" s="34" customFormat="1" ht="27" hidden="1">
      <c r="A434" s="30" t="s">
        <v>27</v>
      </c>
      <c r="B434" s="32" t="s">
        <v>321</v>
      </c>
      <c r="C434" s="32" t="s">
        <v>11</v>
      </c>
      <c r="D434" s="32" t="s">
        <v>13</v>
      </c>
      <c r="E434" s="32" t="s">
        <v>28</v>
      </c>
      <c r="F434" s="25"/>
      <c r="G434" s="26">
        <f t="shared" ref="G434:G435" si="51">G435</f>
        <v>0</v>
      </c>
    </row>
    <row r="435" spans="1:7" s="34" customFormat="1" ht="25.5" hidden="1">
      <c r="A435" s="31" t="s">
        <v>29</v>
      </c>
      <c r="B435" s="20" t="s">
        <v>321</v>
      </c>
      <c r="C435" s="20" t="s">
        <v>11</v>
      </c>
      <c r="D435" s="20" t="s">
        <v>13</v>
      </c>
      <c r="E435" s="20" t="s">
        <v>30</v>
      </c>
      <c r="F435" s="25"/>
      <c r="G435" s="23">
        <f t="shared" si="51"/>
        <v>0</v>
      </c>
    </row>
    <row r="436" spans="1:7" s="34" customFormat="1" ht="25.5" hidden="1">
      <c r="A436" s="31" t="s">
        <v>390</v>
      </c>
      <c r="B436" s="20" t="s">
        <v>321</v>
      </c>
      <c r="C436" s="20" t="s">
        <v>11</v>
      </c>
      <c r="D436" s="20" t="s">
        <v>13</v>
      </c>
      <c r="E436" s="20" t="s">
        <v>30</v>
      </c>
      <c r="F436" s="20" t="s">
        <v>33</v>
      </c>
      <c r="G436" s="23"/>
    </row>
    <row r="437" spans="1:7" s="34" customFormat="1" ht="42" customHeight="1">
      <c r="A437" s="30" t="s">
        <v>357</v>
      </c>
      <c r="B437" s="32" t="s">
        <v>321</v>
      </c>
      <c r="C437" s="32" t="s">
        <v>11</v>
      </c>
      <c r="D437" s="32" t="s">
        <v>13</v>
      </c>
      <c r="E437" s="32" t="s">
        <v>358</v>
      </c>
      <c r="F437" s="20"/>
      <c r="G437" s="26">
        <f>G438</f>
        <v>165041</v>
      </c>
    </row>
    <row r="438" spans="1:7" s="34" customFormat="1" ht="25.5">
      <c r="A438" s="31" t="s">
        <v>212</v>
      </c>
      <c r="B438" s="20" t="s">
        <v>321</v>
      </c>
      <c r="C438" s="20" t="s">
        <v>11</v>
      </c>
      <c r="D438" s="20" t="s">
        <v>13</v>
      </c>
      <c r="E438" s="20" t="s">
        <v>391</v>
      </c>
      <c r="F438" s="20"/>
      <c r="G438" s="23">
        <f>SUM(G439:G442)</f>
        <v>165041</v>
      </c>
    </row>
    <row r="439" spans="1:7" s="34" customFormat="1" ht="38.25">
      <c r="A439" s="31" t="s">
        <v>40</v>
      </c>
      <c r="B439" s="20" t="s">
        <v>321</v>
      </c>
      <c r="C439" s="20" t="s">
        <v>11</v>
      </c>
      <c r="D439" s="20" t="s">
        <v>13</v>
      </c>
      <c r="E439" s="20" t="s">
        <v>391</v>
      </c>
      <c r="F439" s="20" t="s">
        <v>41</v>
      </c>
      <c r="G439" s="23">
        <v>84570</v>
      </c>
    </row>
    <row r="440" spans="1:7" s="34" customFormat="1" ht="25.5">
      <c r="A440" s="31" t="s">
        <v>22</v>
      </c>
      <c r="B440" s="20" t="s">
        <v>321</v>
      </c>
      <c r="C440" s="20" t="s">
        <v>11</v>
      </c>
      <c r="D440" s="20" t="s">
        <v>13</v>
      </c>
      <c r="E440" s="20" t="s">
        <v>391</v>
      </c>
      <c r="F440" s="20" t="s">
        <v>23</v>
      </c>
      <c r="G440" s="23">
        <f>8803+825</f>
        <v>9628</v>
      </c>
    </row>
    <row r="441" spans="1:7" s="34" customFormat="1" ht="25.5">
      <c r="A441" s="31" t="s">
        <v>125</v>
      </c>
      <c r="B441" s="20" t="s">
        <v>321</v>
      </c>
      <c r="C441" s="20" t="s">
        <v>11</v>
      </c>
      <c r="D441" s="20" t="s">
        <v>13</v>
      </c>
      <c r="E441" s="20" t="s">
        <v>391</v>
      </c>
      <c r="F441" s="20" t="s">
        <v>126</v>
      </c>
      <c r="G441" s="23">
        <f>64128+6230</f>
        <v>70358</v>
      </c>
    </row>
    <row r="442" spans="1:7" s="34" customFormat="1" ht="12.75">
      <c r="A442" s="31" t="s">
        <v>31</v>
      </c>
      <c r="B442" s="20" t="s">
        <v>321</v>
      </c>
      <c r="C442" s="20" t="s">
        <v>11</v>
      </c>
      <c r="D442" s="20" t="s">
        <v>13</v>
      </c>
      <c r="E442" s="20" t="s">
        <v>391</v>
      </c>
      <c r="F442" s="20" t="s">
        <v>33</v>
      </c>
      <c r="G442" s="23">
        <v>485</v>
      </c>
    </row>
    <row r="443" spans="1:7" s="34" customFormat="1" ht="12.75">
      <c r="A443" s="29" t="s">
        <v>392</v>
      </c>
      <c r="B443" s="25" t="s">
        <v>321</v>
      </c>
      <c r="C443" s="25" t="s">
        <v>393</v>
      </c>
      <c r="D443" s="25"/>
      <c r="E443" s="25"/>
      <c r="F443" s="25"/>
      <c r="G443" s="26">
        <f>G444+G450</f>
        <v>4782</v>
      </c>
    </row>
    <row r="444" spans="1:7" s="34" customFormat="1" ht="12.75">
      <c r="A444" s="29" t="s">
        <v>394</v>
      </c>
      <c r="B444" s="25" t="s">
        <v>321</v>
      </c>
      <c r="C444" s="25" t="s">
        <v>393</v>
      </c>
      <c r="D444" s="25" t="s">
        <v>395</v>
      </c>
      <c r="E444" s="25"/>
      <c r="F444" s="25"/>
      <c r="G444" s="26">
        <f t="shared" ref="G444:G446" si="52">G445</f>
        <v>4762</v>
      </c>
    </row>
    <row r="445" spans="1:7" s="34" customFormat="1" ht="12.75">
      <c r="A445" s="29" t="s">
        <v>306</v>
      </c>
      <c r="B445" s="25" t="s">
        <v>321</v>
      </c>
      <c r="C445" s="25" t="s">
        <v>393</v>
      </c>
      <c r="D445" s="25" t="s">
        <v>395</v>
      </c>
      <c r="E445" s="25" t="s">
        <v>307</v>
      </c>
      <c r="F445" s="25"/>
      <c r="G445" s="26">
        <f t="shared" si="52"/>
        <v>4762</v>
      </c>
    </row>
    <row r="446" spans="1:7" s="34" customFormat="1" ht="12.75">
      <c r="A446" s="31" t="s">
        <v>306</v>
      </c>
      <c r="B446" s="20" t="s">
        <v>321</v>
      </c>
      <c r="C446" s="20" t="s">
        <v>393</v>
      </c>
      <c r="D446" s="20" t="s">
        <v>395</v>
      </c>
      <c r="E446" s="20" t="s">
        <v>308</v>
      </c>
      <c r="F446" s="20"/>
      <c r="G446" s="23">
        <f t="shared" si="52"/>
        <v>4762</v>
      </c>
    </row>
    <row r="447" spans="1:7" s="34" customFormat="1" ht="25.5">
      <c r="A447" s="31" t="s">
        <v>396</v>
      </c>
      <c r="B447" s="20" t="s">
        <v>321</v>
      </c>
      <c r="C447" s="20" t="s">
        <v>393</v>
      </c>
      <c r="D447" s="20" t="s">
        <v>395</v>
      </c>
      <c r="E447" s="20" t="s">
        <v>397</v>
      </c>
      <c r="F447" s="20"/>
      <c r="G447" s="23">
        <f>G448+G449</f>
        <v>4762</v>
      </c>
    </row>
    <row r="448" spans="1:7" s="34" customFormat="1" ht="38.25">
      <c r="A448" s="31" t="s">
        <v>40</v>
      </c>
      <c r="B448" s="20" t="s">
        <v>321</v>
      </c>
      <c r="C448" s="20" t="s">
        <v>393</v>
      </c>
      <c r="D448" s="20" t="s">
        <v>395</v>
      </c>
      <c r="E448" s="20" t="s">
        <v>397</v>
      </c>
      <c r="F448" s="20" t="s">
        <v>41</v>
      </c>
      <c r="G448" s="23">
        <f>4147+(425)+108</f>
        <v>4680</v>
      </c>
    </row>
    <row r="449" spans="1:7" s="34" customFormat="1" ht="25.5">
      <c r="A449" s="31" t="s">
        <v>22</v>
      </c>
      <c r="B449" s="20" t="s">
        <v>321</v>
      </c>
      <c r="C449" s="20" t="s">
        <v>393</v>
      </c>
      <c r="D449" s="20" t="s">
        <v>395</v>
      </c>
      <c r="E449" s="20" t="s">
        <v>397</v>
      </c>
      <c r="F449" s="20" t="s">
        <v>23</v>
      </c>
      <c r="G449" s="23">
        <f>40+(42)</f>
        <v>82</v>
      </c>
    </row>
    <row r="450" spans="1:7" s="34" customFormat="1" ht="12.75">
      <c r="A450" s="29" t="s">
        <v>398</v>
      </c>
      <c r="B450" s="25" t="s">
        <v>321</v>
      </c>
      <c r="C450" s="25" t="s">
        <v>393</v>
      </c>
      <c r="D450" s="25" t="s">
        <v>399</v>
      </c>
      <c r="E450" s="25"/>
      <c r="F450" s="25"/>
      <c r="G450" s="26">
        <f t="shared" ref="G450:G453" si="53">G451</f>
        <v>20</v>
      </c>
    </row>
    <row r="451" spans="1:7" s="34" customFormat="1" ht="12.75">
      <c r="A451" s="29" t="s">
        <v>306</v>
      </c>
      <c r="B451" s="25" t="s">
        <v>321</v>
      </c>
      <c r="C451" s="25" t="s">
        <v>393</v>
      </c>
      <c r="D451" s="25" t="s">
        <v>399</v>
      </c>
      <c r="E451" s="25" t="s">
        <v>307</v>
      </c>
      <c r="F451" s="25"/>
      <c r="G451" s="26">
        <f t="shared" si="53"/>
        <v>20</v>
      </c>
    </row>
    <row r="452" spans="1:7" s="34" customFormat="1" ht="12.75">
      <c r="A452" s="31" t="s">
        <v>306</v>
      </c>
      <c r="B452" s="20" t="s">
        <v>321</v>
      </c>
      <c r="C452" s="20" t="s">
        <v>393</v>
      </c>
      <c r="D452" s="20" t="s">
        <v>399</v>
      </c>
      <c r="E452" s="20" t="s">
        <v>308</v>
      </c>
      <c r="F452" s="20"/>
      <c r="G452" s="23">
        <f t="shared" si="53"/>
        <v>20</v>
      </c>
    </row>
    <row r="453" spans="1:7" s="34" customFormat="1" ht="12.75">
      <c r="A453" s="31" t="s">
        <v>400</v>
      </c>
      <c r="B453" s="20" t="s">
        <v>321</v>
      </c>
      <c r="C453" s="20" t="s">
        <v>393</v>
      </c>
      <c r="D453" s="20" t="s">
        <v>399</v>
      </c>
      <c r="E453" s="20" t="s">
        <v>401</v>
      </c>
      <c r="F453" s="20"/>
      <c r="G453" s="23">
        <f t="shared" si="53"/>
        <v>20</v>
      </c>
    </row>
    <row r="454" spans="1:7" s="34" customFormat="1" ht="25.5">
      <c r="A454" s="31" t="s">
        <v>22</v>
      </c>
      <c r="B454" s="20" t="s">
        <v>321</v>
      </c>
      <c r="C454" s="20" t="s">
        <v>393</v>
      </c>
      <c r="D454" s="20" t="s">
        <v>399</v>
      </c>
      <c r="E454" s="20" t="s">
        <v>401</v>
      </c>
      <c r="F454" s="20" t="s">
        <v>23</v>
      </c>
      <c r="G454" s="23">
        <v>20</v>
      </c>
    </row>
    <row r="455" spans="1:7" s="34" customFormat="1" ht="25.5">
      <c r="A455" s="29" t="s">
        <v>402</v>
      </c>
      <c r="B455" s="25" t="s">
        <v>321</v>
      </c>
      <c r="C455" s="25" t="s">
        <v>43</v>
      </c>
      <c r="D455" s="25"/>
      <c r="E455" s="25"/>
      <c r="F455" s="25"/>
      <c r="G455" s="26">
        <f>G456+G462</f>
        <v>2779</v>
      </c>
    </row>
    <row r="456" spans="1:7" s="34" customFormat="1" ht="12.75">
      <c r="A456" s="29" t="s">
        <v>403</v>
      </c>
      <c r="B456" s="25" t="s">
        <v>321</v>
      </c>
      <c r="C456" s="25" t="s">
        <v>43</v>
      </c>
      <c r="D456" s="25" t="s">
        <v>404</v>
      </c>
      <c r="E456" s="25"/>
      <c r="F456" s="25"/>
      <c r="G456" s="26">
        <f>G457</f>
        <v>54</v>
      </c>
    </row>
    <row r="457" spans="1:7" s="34" customFormat="1" ht="51">
      <c r="A457" s="29" t="s">
        <v>46</v>
      </c>
      <c r="B457" s="25" t="s">
        <v>321</v>
      </c>
      <c r="C457" s="25" t="s">
        <v>43</v>
      </c>
      <c r="D457" s="25" t="s">
        <v>404</v>
      </c>
      <c r="E457" s="25" t="s">
        <v>47</v>
      </c>
      <c r="F457" s="25"/>
      <c r="G457" s="26">
        <f t="shared" ref="G457:G460" si="54">G458</f>
        <v>54</v>
      </c>
    </row>
    <row r="458" spans="1:7" s="34" customFormat="1" ht="12.75">
      <c r="A458" s="29" t="s">
        <v>84</v>
      </c>
      <c r="B458" s="25" t="s">
        <v>321</v>
      </c>
      <c r="C458" s="25" t="s">
        <v>43</v>
      </c>
      <c r="D458" s="25" t="s">
        <v>404</v>
      </c>
      <c r="E458" s="25" t="s">
        <v>405</v>
      </c>
      <c r="F458" s="20"/>
      <c r="G458" s="23">
        <f t="shared" si="54"/>
        <v>54</v>
      </c>
    </row>
    <row r="459" spans="1:7" s="34" customFormat="1" ht="54">
      <c r="A459" s="30" t="s">
        <v>406</v>
      </c>
      <c r="B459" s="32" t="s">
        <v>321</v>
      </c>
      <c r="C459" s="25" t="s">
        <v>43</v>
      </c>
      <c r="D459" s="32" t="s">
        <v>404</v>
      </c>
      <c r="E459" s="32" t="s">
        <v>407</v>
      </c>
      <c r="F459" s="20"/>
      <c r="G459" s="23">
        <f t="shared" si="54"/>
        <v>54</v>
      </c>
    </row>
    <row r="460" spans="1:7" s="34" customFormat="1" ht="27.75" customHeight="1">
      <c r="A460" s="31" t="s">
        <v>408</v>
      </c>
      <c r="B460" s="20" t="s">
        <v>321</v>
      </c>
      <c r="C460" s="20" t="s">
        <v>43</v>
      </c>
      <c r="D460" s="20" t="s">
        <v>404</v>
      </c>
      <c r="E460" s="20" t="s">
        <v>409</v>
      </c>
      <c r="F460" s="20"/>
      <c r="G460" s="23">
        <f t="shared" si="54"/>
        <v>54</v>
      </c>
    </row>
    <row r="461" spans="1:7" s="34" customFormat="1" ht="25.5">
      <c r="A461" s="31" t="s">
        <v>22</v>
      </c>
      <c r="B461" s="20" t="s">
        <v>321</v>
      </c>
      <c r="C461" s="20" t="s">
        <v>43</v>
      </c>
      <c r="D461" s="20" t="s">
        <v>404</v>
      </c>
      <c r="E461" s="20" t="s">
        <v>409</v>
      </c>
      <c r="F461" s="20" t="s">
        <v>23</v>
      </c>
      <c r="G461" s="23">
        <v>54</v>
      </c>
    </row>
    <row r="462" spans="1:7" s="34" customFormat="1" ht="25.5">
      <c r="A462" s="29" t="s">
        <v>44</v>
      </c>
      <c r="B462" s="25" t="s">
        <v>321</v>
      </c>
      <c r="C462" s="25" t="s">
        <v>43</v>
      </c>
      <c r="D462" s="25" t="s">
        <v>45</v>
      </c>
      <c r="E462" s="25"/>
      <c r="F462" s="25"/>
      <c r="G462" s="26">
        <f>G463+G480</f>
        <v>2725</v>
      </c>
    </row>
    <row r="463" spans="1:7" s="34" customFormat="1" ht="51">
      <c r="A463" s="29" t="s">
        <v>46</v>
      </c>
      <c r="B463" s="25" t="s">
        <v>321</v>
      </c>
      <c r="C463" s="25" t="s">
        <v>43</v>
      </c>
      <c r="D463" s="25" t="s">
        <v>45</v>
      </c>
      <c r="E463" s="25" t="s">
        <v>47</v>
      </c>
      <c r="F463" s="25"/>
      <c r="G463" s="26">
        <f>G464+G468</f>
        <v>2725</v>
      </c>
    </row>
    <row r="464" spans="1:7" s="34" customFormat="1" ht="12.75">
      <c r="A464" s="29" t="s">
        <v>84</v>
      </c>
      <c r="B464" s="25" t="s">
        <v>321</v>
      </c>
      <c r="C464" s="25" t="s">
        <v>43</v>
      </c>
      <c r="D464" s="25" t="s">
        <v>45</v>
      </c>
      <c r="E464" s="25" t="s">
        <v>405</v>
      </c>
      <c r="F464" s="20"/>
      <c r="G464" s="26">
        <f t="shared" ref="G464:G466" si="55">G465</f>
        <v>227</v>
      </c>
    </row>
    <row r="465" spans="1:7" s="34" customFormat="1" ht="54">
      <c r="A465" s="30" t="s">
        <v>406</v>
      </c>
      <c r="B465" s="32" t="s">
        <v>321</v>
      </c>
      <c r="C465" s="25" t="s">
        <v>43</v>
      </c>
      <c r="D465" s="32" t="s">
        <v>45</v>
      </c>
      <c r="E465" s="32" t="s">
        <v>407</v>
      </c>
      <c r="F465" s="20"/>
      <c r="G465" s="26">
        <f t="shared" si="55"/>
        <v>227</v>
      </c>
    </row>
    <row r="466" spans="1:7" s="34" customFormat="1" ht="38.25">
      <c r="A466" s="55" t="s">
        <v>410</v>
      </c>
      <c r="B466" s="20" t="s">
        <v>321</v>
      </c>
      <c r="C466" s="20" t="s">
        <v>43</v>
      </c>
      <c r="D466" s="20" t="s">
        <v>45</v>
      </c>
      <c r="E466" s="56" t="s">
        <v>411</v>
      </c>
      <c r="F466" s="48"/>
      <c r="G466" s="23">
        <f t="shared" si="55"/>
        <v>227</v>
      </c>
    </row>
    <row r="467" spans="1:7" s="34" customFormat="1" ht="25.5">
      <c r="A467" s="31" t="s">
        <v>22</v>
      </c>
      <c r="B467" s="20" t="s">
        <v>321</v>
      </c>
      <c r="C467" s="20" t="s">
        <v>43</v>
      </c>
      <c r="D467" s="20" t="s">
        <v>45</v>
      </c>
      <c r="E467" s="49" t="s">
        <v>411</v>
      </c>
      <c r="F467" s="20" t="s">
        <v>23</v>
      </c>
      <c r="G467" s="23">
        <f>90+137</f>
        <v>227</v>
      </c>
    </row>
    <row r="468" spans="1:7" s="34" customFormat="1" ht="12.75">
      <c r="A468" s="29" t="s">
        <v>16</v>
      </c>
      <c r="B468" s="25" t="s">
        <v>321</v>
      </c>
      <c r="C468" s="25" t="s">
        <v>43</v>
      </c>
      <c r="D468" s="25" t="s">
        <v>45</v>
      </c>
      <c r="E468" s="25" t="s">
        <v>48</v>
      </c>
      <c r="F468" s="20"/>
      <c r="G468" s="26">
        <f>G469+G477</f>
        <v>2498</v>
      </c>
    </row>
    <row r="469" spans="1:7" s="34" customFormat="1" ht="13.5">
      <c r="A469" s="30" t="s">
        <v>49</v>
      </c>
      <c r="B469" s="32" t="s">
        <v>321</v>
      </c>
      <c r="C469" s="25" t="s">
        <v>43</v>
      </c>
      <c r="D469" s="32" t="s">
        <v>45</v>
      </c>
      <c r="E469" s="32" t="s">
        <v>50</v>
      </c>
      <c r="F469" s="20"/>
      <c r="G469" s="26">
        <f>G470+G472+G474</f>
        <v>2408</v>
      </c>
    </row>
    <row r="470" spans="1:7" s="34" customFormat="1" ht="12.75">
      <c r="A470" s="31" t="s">
        <v>412</v>
      </c>
      <c r="B470" s="20" t="s">
        <v>321</v>
      </c>
      <c r="C470" s="20" t="s">
        <v>43</v>
      </c>
      <c r="D470" s="20" t="s">
        <v>45</v>
      </c>
      <c r="E470" s="20" t="s">
        <v>413</v>
      </c>
      <c r="F470" s="20"/>
      <c r="G470" s="23">
        <f>G471</f>
        <v>1075</v>
      </c>
    </row>
    <row r="471" spans="1:7" s="34" customFormat="1" ht="25.5">
      <c r="A471" s="31" t="s">
        <v>22</v>
      </c>
      <c r="B471" s="20" t="s">
        <v>321</v>
      </c>
      <c r="C471" s="20" t="s">
        <v>43</v>
      </c>
      <c r="D471" s="20" t="s">
        <v>45</v>
      </c>
      <c r="E471" s="20" t="s">
        <v>413</v>
      </c>
      <c r="F471" s="20" t="s">
        <v>23</v>
      </c>
      <c r="G471" s="23">
        <v>1075</v>
      </c>
    </row>
    <row r="472" spans="1:7" s="34" customFormat="1" ht="25.5">
      <c r="A472" s="31" t="s">
        <v>51</v>
      </c>
      <c r="B472" s="20" t="s">
        <v>321</v>
      </c>
      <c r="C472" s="20" t="s">
        <v>43</v>
      </c>
      <c r="D472" s="20" t="s">
        <v>45</v>
      </c>
      <c r="E472" s="20" t="s">
        <v>52</v>
      </c>
      <c r="F472" s="20"/>
      <c r="G472" s="23">
        <f>G473</f>
        <v>71</v>
      </c>
    </row>
    <row r="473" spans="1:7" s="34" customFormat="1" ht="25.5">
      <c r="A473" s="31" t="s">
        <v>22</v>
      </c>
      <c r="B473" s="20" t="s">
        <v>321</v>
      </c>
      <c r="C473" s="20" t="s">
        <v>43</v>
      </c>
      <c r="D473" s="20" t="s">
        <v>45</v>
      </c>
      <c r="E473" s="20" t="s">
        <v>52</v>
      </c>
      <c r="F473" s="20" t="s">
        <v>23</v>
      </c>
      <c r="G473" s="23">
        <v>71</v>
      </c>
    </row>
    <row r="474" spans="1:7" s="34" customFormat="1" ht="12.75">
      <c r="A474" s="31" t="s">
        <v>414</v>
      </c>
      <c r="B474" s="20" t="s">
        <v>321</v>
      </c>
      <c r="C474" s="20" t="s">
        <v>43</v>
      </c>
      <c r="D474" s="20" t="s">
        <v>45</v>
      </c>
      <c r="E474" s="20" t="s">
        <v>415</v>
      </c>
      <c r="F474" s="20"/>
      <c r="G474" s="23">
        <f>G476+G475</f>
        <v>1262</v>
      </c>
    </row>
    <row r="475" spans="1:7" s="34" customFormat="1" ht="38.25">
      <c r="A475" s="31" t="s">
        <v>40</v>
      </c>
      <c r="B475" s="20" t="s">
        <v>321</v>
      </c>
      <c r="C475" s="20" t="s">
        <v>43</v>
      </c>
      <c r="D475" s="20" t="s">
        <v>45</v>
      </c>
      <c r="E475" s="20" t="s">
        <v>415</v>
      </c>
      <c r="F475" s="20" t="s">
        <v>41</v>
      </c>
      <c r="G475" s="23">
        <v>1042</v>
      </c>
    </row>
    <row r="476" spans="1:7" s="34" customFormat="1" ht="25.5">
      <c r="A476" s="31" t="s">
        <v>22</v>
      </c>
      <c r="B476" s="20" t="s">
        <v>321</v>
      </c>
      <c r="C476" s="20" t="s">
        <v>43</v>
      </c>
      <c r="D476" s="20" t="s">
        <v>45</v>
      </c>
      <c r="E476" s="20" t="s">
        <v>415</v>
      </c>
      <c r="F476" s="20" t="s">
        <v>23</v>
      </c>
      <c r="G476" s="23">
        <f>1262-1042</f>
        <v>220</v>
      </c>
    </row>
    <row r="477" spans="1:7" ht="25.5">
      <c r="A477" s="29" t="s">
        <v>367</v>
      </c>
      <c r="B477" s="25" t="s">
        <v>321</v>
      </c>
      <c r="C477" s="25" t="s">
        <v>43</v>
      </c>
      <c r="D477" s="25" t="s">
        <v>45</v>
      </c>
      <c r="E477" s="25" t="s">
        <v>368</v>
      </c>
      <c r="F477" s="43"/>
      <c r="G477" s="26">
        <f t="shared" ref="G477:G478" si="56">G478</f>
        <v>90</v>
      </c>
    </row>
    <row r="478" spans="1:7" s="34" customFormat="1" ht="25.5">
      <c r="A478" s="31" t="s">
        <v>416</v>
      </c>
      <c r="B478" s="20" t="s">
        <v>321</v>
      </c>
      <c r="C478" s="20" t="s">
        <v>43</v>
      </c>
      <c r="D478" s="20" t="s">
        <v>45</v>
      </c>
      <c r="E478" s="20" t="s">
        <v>417</v>
      </c>
      <c r="F478" s="20"/>
      <c r="G478" s="23">
        <f t="shared" si="56"/>
        <v>90</v>
      </c>
    </row>
    <row r="479" spans="1:7" s="34" customFormat="1" ht="25.5">
      <c r="A479" s="31" t="s">
        <v>22</v>
      </c>
      <c r="B479" s="20" t="s">
        <v>321</v>
      </c>
      <c r="C479" s="20" t="s">
        <v>43</v>
      </c>
      <c r="D479" s="20" t="s">
        <v>45</v>
      </c>
      <c r="E479" s="20" t="s">
        <v>417</v>
      </c>
      <c r="F479" s="20" t="s">
        <v>23</v>
      </c>
      <c r="G479" s="23">
        <v>90</v>
      </c>
    </row>
    <row r="480" spans="1:7" s="34" customFormat="1" ht="12.75" hidden="1">
      <c r="A480" s="29" t="s">
        <v>306</v>
      </c>
      <c r="B480" s="25" t="s">
        <v>321</v>
      </c>
      <c r="C480" s="25" t="s">
        <v>43</v>
      </c>
      <c r="D480" s="25" t="s">
        <v>45</v>
      </c>
      <c r="E480" s="25" t="s">
        <v>307</v>
      </c>
      <c r="F480" s="20"/>
      <c r="G480" s="26">
        <f t="shared" ref="G480:G482" si="57">G481</f>
        <v>0</v>
      </c>
    </row>
    <row r="481" spans="1:7" s="34" customFormat="1" ht="12.75" hidden="1">
      <c r="A481" s="29" t="s">
        <v>306</v>
      </c>
      <c r="B481" s="25" t="s">
        <v>321</v>
      </c>
      <c r="C481" s="25" t="s">
        <v>43</v>
      </c>
      <c r="D481" s="25" t="s">
        <v>45</v>
      </c>
      <c r="E481" s="25" t="s">
        <v>308</v>
      </c>
      <c r="F481" s="20"/>
      <c r="G481" s="26">
        <f t="shared" si="57"/>
        <v>0</v>
      </c>
    </row>
    <row r="482" spans="1:7" s="34" customFormat="1" ht="25.5" hidden="1">
      <c r="A482" s="31" t="s">
        <v>309</v>
      </c>
      <c r="B482" s="20" t="s">
        <v>321</v>
      </c>
      <c r="C482" s="20" t="s">
        <v>43</v>
      </c>
      <c r="D482" s="20" t="s">
        <v>45</v>
      </c>
      <c r="E482" s="20" t="s">
        <v>310</v>
      </c>
      <c r="F482" s="20"/>
      <c r="G482" s="23">
        <f t="shared" si="57"/>
        <v>0</v>
      </c>
    </row>
    <row r="483" spans="1:7" s="34" customFormat="1" ht="25.5" hidden="1">
      <c r="A483" s="31" t="s">
        <v>22</v>
      </c>
      <c r="B483" s="20" t="s">
        <v>321</v>
      </c>
      <c r="C483" s="20" t="s">
        <v>43</v>
      </c>
      <c r="D483" s="20" t="s">
        <v>45</v>
      </c>
      <c r="E483" s="20" t="s">
        <v>310</v>
      </c>
      <c r="F483" s="20" t="s">
        <v>23</v>
      </c>
      <c r="G483" s="23"/>
    </row>
    <row r="484" spans="1:7" s="34" customFormat="1" ht="12.75">
      <c r="A484" s="29" t="s">
        <v>53</v>
      </c>
      <c r="B484" s="25" t="s">
        <v>321</v>
      </c>
      <c r="C484" s="25" t="s">
        <v>54</v>
      </c>
      <c r="D484" s="25"/>
      <c r="E484" s="25"/>
      <c r="F484" s="25"/>
      <c r="G484" s="26">
        <f>G494+G505+G513+G521+G561+G485</f>
        <v>256480</v>
      </c>
    </row>
    <row r="485" spans="1:7" s="34" customFormat="1" ht="12.75">
      <c r="A485" s="29" t="s">
        <v>418</v>
      </c>
      <c r="B485" s="25" t="s">
        <v>321</v>
      </c>
      <c r="C485" s="25" t="s">
        <v>54</v>
      </c>
      <c r="D485" s="25" t="s">
        <v>419</v>
      </c>
      <c r="E485" s="25"/>
      <c r="F485" s="25"/>
      <c r="G485" s="26">
        <f>G486</f>
        <v>100975</v>
      </c>
    </row>
    <row r="486" spans="1:7" s="34" customFormat="1" ht="51">
      <c r="A486" s="29" t="s">
        <v>420</v>
      </c>
      <c r="B486" s="25" t="s">
        <v>321</v>
      </c>
      <c r="C486" s="25" t="s">
        <v>54</v>
      </c>
      <c r="D486" s="25" t="s">
        <v>419</v>
      </c>
      <c r="E486" s="25" t="s">
        <v>338</v>
      </c>
      <c r="F486" s="25"/>
      <c r="G486" s="26">
        <f>G487</f>
        <v>100975</v>
      </c>
    </row>
    <row r="487" spans="1:7" s="34" customFormat="1" ht="12.75">
      <c r="A487" s="29" t="s">
        <v>16</v>
      </c>
      <c r="B487" s="25" t="s">
        <v>321</v>
      </c>
      <c r="C487" s="25" t="s">
        <v>54</v>
      </c>
      <c r="D487" s="25" t="s">
        <v>419</v>
      </c>
      <c r="E487" s="25" t="s">
        <v>339</v>
      </c>
      <c r="F487" s="25"/>
      <c r="G487" s="26">
        <f>G488+G491</f>
        <v>100975</v>
      </c>
    </row>
    <row r="488" spans="1:7" s="34" customFormat="1" ht="38.25">
      <c r="A488" s="31" t="s">
        <v>340</v>
      </c>
      <c r="B488" s="20" t="s">
        <v>321</v>
      </c>
      <c r="C488" s="20" t="s">
        <v>54</v>
      </c>
      <c r="D488" s="20" t="s">
        <v>419</v>
      </c>
      <c r="E488" s="20" t="s">
        <v>341</v>
      </c>
      <c r="F488" s="20"/>
      <c r="G488" s="23">
        <f>G489</f>
        <v>45720</v>
      </c>
    </row>
    <row r="489" spans="1:7" s="34" customFormat="1" ht="25.5">
      <c r="A489" s="31" t="s">
        <v>342</v>
      </c>
      <c r="B489" s="20" t="s">
        <v>321</v>
      </c>
      <c r="C489" s="20" t="s">
        <v>54</v>
      </c>
      <c r="D489" s="20" t="s">
        <v>419</v>
      </c>
      <c r="E489" s="20" t="s">
        <v>343</v>
      </c>
      <c r="F489" s="20"/>
      <c r="G489" s="23">
        <f>G490</f>
        <v>45720</v>
      </c>
    </row>
    <row r="490" spans="1:7" s="34" customFormat="1" ht="12.75">
      <c r="A490" s="31" t="s">
        <v>31</v>
      </c>
      <c r="B490" s="20" t="s">
        <v>321</v>
      </c>
      <c r="C490" s="20" t="s">
        <v>54</v>
      </c>
      <c r="D490" s="20" t="s">
        <v>419</v>
      </c>
      <c r="E490" s="20" t="s">
        <v>343</v>
      </c>
      <c r="F490" s="20" t="s">
        <v>33</v>
      </c>
      <c r="G490" s="23">
        <v>45720</v>
      </c>
    </row>
    <row r="491" spans="1:7" s="34" customFormat="1" ht="38.25">
      <c r="A491" s="31" t="s">
        <v>421</v>
      </c>
      <c r="B491" s="20" t="s">
        <v>321</v>
      </c>
      <c r="C491" s="20" t="s">
        <v>54</v>
      </c>
      <c r="D491" s="20" t="s">
        <v>419</v>
      </c>
      <c r="E491" s="20" t="s">
        <v>422</v>
      </c>
      <c r="F491" s="20"/>
      <c r="G491" s="23">
        <f>G492</f>
        <v>55255</v>
      </c>
    </row>
    <row r="492" spans="1:7" s="34" customFormat="1" ht="25.5">
      <c r="A492" s="31" t="s">
        <v>423</v>
      </c>
      <c r="B492" s="20" t="s">
        <v>321</v>
      </c>
      <c r="C492" s="20" t="s">
        <v>54</v>
      </c>
      <c r="D492" s="20" t="s">
        <v>419</v>
      </c>
      <c r="E492" s="20" t="s">
        <v>424</v>
      </c>
      <c r="F492" s="20"/>
      <c r="G492" s="23">
        <f>G493</f>
        <v>55255</v>
      </c>
    </row>
    <row r="493" spans="1:7" s="34" customFormat="1" ht="12.75">
      <c r="A493" s="31" t="s">
        <v>31</v>
      </c>
      <c r="B493" s="20" t="s">
        <v>321</v>
      </c>
      <c r="C493" s="20" t="s">
        <v>54</v>
      </c>
      <c r="D493" s="20" t="s">
        <v>419</v>
      </c>
      <c r="E493" s="20" t="s">
        <v>424</v>
      </c>
      <c r="F493" s="20" t="s">
        <v>33</v>
      </c>
      <c r="G493" s="23">
        <v>55255</v>
      </c>
    </row>
    <row r="494" spans="1:7" s="34" customFormat="1" ht="12.75">
      <c r="A494" s="29" t="s">
        <v>55</v>
      </c>
      <c r="B494" s="25" t="s">
        <v>321</v>
      </c>
      <c r="C494" s="25" t="s">
        <v>54</v>
      </c>
      <c r="D494" s="25" t="s">
        <v>56</v>
      </c>
      <c r="E494" s="25"/>
      <c r="F494" s="25"/>
      <c r="G494" s="26">
        <f>G495+G500</f>
        <v>3206</v>
      </c>
    </row>
    <row r="495" spans="1:7" s="34" customFormat="1" ht="25.5">
      <c r="A495" s="29" t="s">
        <v>109</v>
      </c>
      <c r="B495" s="25" t="s">
        <v>321</v>
      </c>
      <c r="C495" s="25" t="s">
        <v>54</v>
      </c>
      <c r="D495" s="25" t="s">
        <v>56</v>
      </c>
      <c r="E495" s="25" t="s">
        <v>110</v>
      </c>
      <c r="F495" s="25"/>
      <c r="G495" s="26">
        <f>G496</f>
        <v>3043</v>
      </c>
    </row>
    <row r="496" spans="1:7" s="34" customFormat="1" ht="12.75">
      <c r="A496" s="29" t="s">
        <v>16</v>
      </c>
      <c r="B496" s="25" t="s">
        <v>321</v>
      </c>
      <c r="C496" s="25" t="s">
        <v>54</v>
      </c>
      <c r="D496" s="25" t="s">
        <v>56</v>
      </c>
      <c r="E496" s="25" t="s">
        <v>425</v>
      </c>
      <c r="F496" s="20"/>
      <c r="G496" s="23">
        <f t="shared" ref="G496:G498" si="58">G497</f>
        <v>3043</v>
      </c>
    </row>
    <row r="497" spans="1:7" s="34" customFormat="1" ht="38.25">
      <c r="A497" s="31" t="s">
        <v>426</v>
      </c>
      <c r="B497" s="20" t="s">
        <v>321</v>
      </c>
      <c r="C497" s="20" t="s">
        <v>54</v>
      </c>
      <c r="D497" s="20" t="s">
        <v>56</v>
      </c>
      <c r="E497" s="20" t="s">
        <v>427</v>
      </c>
      <c r="F497" s="20"/>
      <c r="G497" s="23">
        <f t="shared" si="58"/>
        <v>3043</v>
      </c>
    </row>
    <row r="498" spans="1:7" s="34" customFormat="1" ht="38.25">
      <c r="A498" s="31" t="s">
        <v>428</v>
      </c>
      <c r="B498" s="20" t="s">
        <v>321</v>
      </c>
      <c r="C498" s="20" t="s">
        <v>54</v>
      </c>
      <c r="D498" s="20" t="s">
        <v>56</v>
      </c>
      <c r="E498" s="20" t="s">
        <v>429</v>
      </c>
      <c r="F498" s="20"/>
      <c r="G498" s="23">
        <f t="shared" si="58"/>
        <v>3043</v>
      </c>
    </row>
    <row r="499" spans="1:7" s="34" customFormat="1" ht="25.5">
      <c r="A499" s="31" t="s">
        <v>22</v>
      </c>
      <c r="B499" s="20" t="s">
        <v>321</v>
      </c>
      <c r="C499" s="20" t="s">
        <v>54</v>
      </c>
      <c r="D499" s="20" t="s">
        <v>56</v>
      </c>
      <c r="E499" s="20" t="s">
        <v>429</v>
      </c>
      <c r="F499" s="20" t="s">
        <v>23</v>
      </c>
      <c r="G499" s="23">
        <f>2995+(48)</f>
        <v>3043</v>
      </c>
    </row>
    <row r="500" spans="1:7" s="34" customFormat="1" ht="25.5">
      <c r="A500" s="29" t="s">
        <v>150</v>
      </c>
      <c r="B500" s="25" t="s">
        <v>321</v>
      </c>
      <c r="C500" s="25" t="s">
        <v>54</v>
      </c>
      <c r="D500" s="25" t="s">
        <v>56</v>
      </c>
      <c r="E500" s="25" t="s">
        <v>151</v>
      </c>
      <c r="F500" s="20"/>
      <c r="G500" s="26">
        <f t="shared" ref="G500:G503" si="59">G501</f>
        <v>163</v>
      </c>
    </row>
    <row r="501" spans="1:7" s="34" customFormat="1" ht="13.5">
      <c r="A501" s="29" t="s">
        <v>16</v>
      </c>
      <c r="B501" s="32" t="s">
        <v>321</v>
      </c>
      <c r="C501" s="25" t="s">
        <v>54</v>
      </c>
      <c r="D501" s="32" t="s">
        <v>56</v>
      </c>
      <c r="E501" s="32" t="s">
        <v>152</v>
      </c>
      <c r="F501" s="20"/>
      <c r="G501" s="26">
        <f t="shared" si="59"/>
        <v>163</v>
      </c>
    </row>
    <row r="502" spans="1:7" s="34" customFormat="1" ht="54">
      <c r="A502" s="30" t="s">
        <v>430</v>
      </c>
      <c r="B502" s="32" t="s">
        <v>321</v>
      </c>
      <c r="C502" s="25" t="s">
        <v>54</v>
      </c>
      <c r="D502" s="32" t="s">
        <v>56</v>
      </c>
      <c r="E502" s="32" t="s">
        <v>431</v>
      </c>
      <c r="F502" s="20"/>
      <c r="G502" s="26">
        <f t="shared" si="59"/>
        <v>163</v>
      </c>
    </row>
    <row r="503" spans="1:7" s="34" customFormat="1" ht="12.75">
      <c r="A503" s="31" t="s">
        <v>432</v>
      </c>
      <c r="B503" s="20" t="s">
        <v>321</v>
      </c>
      <c r="C503" s="20" t="s">
        <v>54</v>
      </c>
      <c r="D503" s="20" t="s">
        <v>56</v>
      </c>
      <c r="E503" s="20" t="s">
        <v>433</v>
      </c>
      <c r="F503" s="20"/>
      <c r="G503" s="23">
        <f t="shared" si="59"/>
        <v>163</v>
      </c>
    </row>
    <row r="504" spans="1:7" s="34" customFormat="1" ht="25.5">
      <c r="A504" s="31" t="s">
        <v>22</v>
      </c>
      <c r="B504" s="20" t="s">
        <v>321</v>
      </c>
      <c r="C504" s="20" t="s">
        <v>54</v>
      </c>
      <c r="D504" s="20" t="s">
        <v>56</v>
      </c>
      <c r="E504" s="20" t="s">
        <v>433</v>
      </c>
      <c r="F504" s="20" t="s">
        <v>23</v>
      </c>
      <c r="G504" s="23">
        <v>163</v>
      </c>
    </row>
    <row r="505" spans="1:7" s="34" customFormat="1" ht="12.75">
      <c r="A505" s="29" t="s">
        <v>61</v>
      </c>
      <c r="B505" s="25" t="s">
        <v>321</v>
      </c>
      <c r="C505" s="25" t="s">
        <v>54</v>
      </c>
      <c r="D505" s="25" t="s">
        <v>62</v>
      </c>
      <c r="E505" s="25"/>
      <c r="F505" s="25"/>
      <c r="G505" s="26">
        <f t="shared" ref="G505:G507" si="60">G506</f>
        <v>555</v>
      </c>
    </row>
    <row r="506" spans="1:7" s="34" customFormat="1" ht="51">
      <c r="A506" s="29" t="s">
        <v>46</v>
      </c>
      <c r="B506" s="25" t="s">
        <v>321</v>
      </c>
      <c r="C506" s="25" t="s">
        <v>54</v>
      </c>
      <c r="D506" s="25" t="s">
        <v>62</v>
      </c>
      <c r="E506" s="25" t="s">
        <v>47</v>
      </c>
      <c r="F506" s="25"/>
      <c r="G506" s="26">
        <f t="shared" si="60"/>
        <v>555</v>
      </c>
    </row>
    <row r="507" spans="1:7" s="34" customFormat="1" ht="12.75">
      <c r="A507" s="29" t="s">
        <v>16</v>
      </c>
      <c r="B507" s="25" t="s">
        <v>321</v>
      </c>
      <c r="C507" s="25" t="s">
        <v>54</v>
      </c>
      <c r="D507" s="25" t="s">
        <v>62</v>
      </c>
      <c r="E507" s="25" t="s">
        <v>48</v>
      </c>
      <c r="F507" s="25"/>
      <c r="G507" s="26">
        <f t="shared" si="60"/>
        <v>555</v>
      </c>
    </row>
    <row r="508" spans="1:7" s="34" customFormat="1" ht="40.5">
      <c r="A508" s="30" t="s">
        <v>367</v>
      </c>
      <c r="B508" s="25" t="s">
        <v>321</v>
      </c>
      <c r="C508" s="25" t="s">
        <v>54</v>
      </c>
      <c r="D508" s="25" t="s">
        <v>62</v>
      </c>
      <c r="E508" s="25" t="s">
        <v>368</v>
      </c>
      <c r="F508" s="25"/>
      <c r="G508" s="26">
        <f>G509+G511</f>
        <v>555</v>
      </c>
    </row>
    <row r="509" spans="1:7" s="34" customFormat="1" ht="25.5" hidden="1">
      <c r="A509" s="31" t="s">
        <v>416</v>
      </c>
      <c r="B509" s="20" t="s">
        <v>321</v>
      </c>
      <c r="C509" s="20" t="s">
        <v>54</v>
      </c>
      <c r="D509" s="20" t="s">
        <v>62</v>
      </c>
      <c r="E509" s="20" t="s">
        <v>417</v>
      </c>
      <c r="F509" s="25"/>
      <c r="G509" s="23">
        <f>G510</f>
        <v>0</v>
      </c>
    </row>
    <row r="510" spans="1:7" s="34" customFormat="1" ht="25.5" hidden="1">
      <c r="A510" s="31" t="s">
        <v>22</v>
      </c>
      <c r="B510" s="20" t="s">
        <v>321</v>
      </c>
      <c r="C510" s="20" t="s">
        <v>54</v>
      </c>
      <c r="D510" s="20" t="s">
        <v>62</v>
      </c>
      <c r="E510" s="20" t="s">
        <v>417</v>
      </c>
      <c r="F510" s="20" t="s">
        <v>23</v>
      </c>
      <c r="G510" s="23"/>
    </row>
    <row r="511" spans="1:7" s="34" customFormat="1" ht="25.5">
      <c r="A511" s="31" t="s">
        <v>434</v>
      </c>
      <c r="B511" s="20" t="s">
        <v>321</v>
      </c>
      <c r="C511" s="20" t="s">
        <v>54</v>
      </c>
      <c r="D511" s="20" t="s">
        <v>62</v>
      </c>
      <c r="E511" s="20" t="s">
        <v>435</v>
      </c>
      <c r="F511" s="20"/>
      <c r="G511" s="23">
        <f>G512</f>
        <v>555</v>
      </c>
    </row>
    <row r="512" spans="1:7" s="34" customFormat="1" ht="25.5">
      <c r="A512" s="31" t="s">
        <v>22</v>
      </c>
      <c r="B512" s="20" t="s">
        <v>321</v>
      </c>
      <c r="C512" s="20" t="s">
        <v>54</v>
      </c>
      <c r="D512" s="20" t="s">
        <v>62</v>
      </c>
      <c r="E512" s="20" t="s">
        <v>435</v>
      </c>
      <c r="F512" s="20" t="s">
        <v>23</v>
      </c>
      <c r="G512" s="23">
        <f>54+1+500</f>
        <v>555</v>
      </c>
    </row>
    <row r="513" spans="1:7" s="34" customFormat="1" ht="12.75">
      <c r="A513" s="29" t="s">
        <v>436</v>
      </c>
      <c r="B513" s="25" t="s">
        <v>321</v>
      </c>
      <c r="C513" s="25" t="s">
        <v>54</v>
      </c>
      <c r="D513" s="25" t="s">
        <v>437</v>
      </c>
      <c r="E513" s="25"/>
      <c r="F513" s="25"/>
      <c r="G513" s="26">
        <f>G514</f>
        <v>4430</v>
      </c>
    </row>
    <row r="514" spans="1:7" s="34" customFormat="1" ht="25.5">
      <c r="A514" s="29" t="s">
        <v>344</v>
      </c>
      <c r="B514" s="25" t="s">
        <v>321</v>
      </c>
      <c r="C514" s="25" t="s">
        <v>54</v>
      </c>
      <c r="D514" s="25" t="s">
        <v>437</v>
      </c>
      <c r="E514" s="25" t="s">
        <v>345</v>
      </c>
      <c r="F514" s="25"/>
      <c r="G514" s="26">
        <f t="shared" ref="G514" si="61">G515</f>
        <v>4430</v>
      </c>
    </row>
    <row r="515" spans="1:7" s="34" customFormat="1" ht="12.75">
      <c r="A515" s="29" t="s">
        <v>16</v>
      </c>
      <c r="B515" s="25" t="s">
        <v>321</v>
      </c>
      <c r="C515" s="25" t="s">
        <v>54</v>
      </c>
      <c r="D515" s="25" t="s">
        <v>437</v>
      </c>
      <c r="E515" s="25" t="s">
        <v>346</v>
      </c>
      <c r="F515" s="20"/>
      <c r="G515" s="23">
        <f>G516</f>
        <v>4430</v>
      </c>
    </row>
    <row r="516" spans="1:7" s="34" customFormat="1" ht="27">
      <c r="A516" s="30" t="s">
        <v>347</v>
      </c>
      <c r="B516" s="32" t="s">
        <v>321</v>
      </c>
      <c r="C516" s="25" t="s">
        <v>54</v>
      </c>
      <c r="D516" s="32" t="s">
        <v>437</v>
      </c>
      <c r="E516" s="32" t="s">
        <v>348</v>
      </c>
      <c r="F516" s="20"/>
      <c r="G516" s="23">
        <f>G517+G519</f>
        <v>4430</v>
      </c>
    </row>
    <row r="517" spans="1:7" s="34" customFormat="1" ht="38.25">
      <c r="A517" s="31" t="s">
        <v>438</v>
      </c>
      <c r="B517" s="20" t="s">
        <v>321</v>
      </c>
      <c r="C517" s="20" t="s">
        <v>54</v>
      </c>
      <c r="D517" s="20" t="s">
        <v>437</v>
      </c>
      <c r="E517" s="20" t="s">
        <v>439</v>
      </c>
      <c r="F517" s="20"/>
      <c r="G517" s="23">
        <f>G518</f>
        <v>1141</v>
      </c>
    </row>
    <row r="518" spans="1:7" s="34" customFormat="1" ht="25.5">
      <c r="A518" s="31" t="s">
        <v>22</v>
      </c>
      <c r="B518" s="20" t="s">
        <v>321</v>
      </c>
      <c r="C518" s="20" t="s">
        <v>54</v>
      </c>
      <c r="D518" s="20" t="s">
        <v>437</v>
      </c>
      <c r="E518" s="20" t="s">
        <v>439</v>
      </c>
      <c r="F518" s="20" t="s">
        <v>23</v>
      </c>
      <c r="G518" s="23">
        <f>1084+57</f>
        <v>1141</v>
      </c>
    </row>
    <row r="519" spans="1:7" s="34" customFormat="1" ht="38.25">
      <c r="A519" s="31" t="s">
        <v>440</v>
      </c>
      <c r="B519" s="20" t="s">
        <v>321</v>
      </c>
      <c r="C519" s="20" t="s">
        <v>54</v>
      </c>
      <c r="D519" s="20" t="s">
        <v>437</v>
      </c>
      <c r="E519" s="49" t="s">
        <v>441</v>
      </c>
      <c r="F519" s="20"/>
      <c r="G519" s="23">
        <f>G520</f>
        <v>3289</v>
      </c>
    </row>
    <row r="520" spans="1:7" s="34" customFormat="1" ht="25.5">
      <c r="A520" s="31" t="s">
        <v>22</v>
      </c>
      <c r="B520" s="20" t="s">
        <v>321</v>
      </c>
      <c r="C520" s="20" t="s">
        <v>54</v>
      </c>
      <c r="D520" s="20" t="s">
        <v>437</v>
      </c>
      <c r="E520" s="20" t="s">
        <v>441</v>
      </c>
      <c r="F520" s="20" t="s">
        <v>23</v>
      </c>
      <c r="G520" s="23">
        <f>1704-57+1643-1</f>
        <v>3289</v>
      </c>
    </row>
    <row r="521" spans="1:7" s="34" customFormat="1" ht="12.75">
      <c r="A521" s="53" t="s">
        <v>442</v>
      </c>
      <c r="B521" s="25" t="s">
        <v>321</v>
      </c>
      <c r="C521" s="25" t="s">
        <v>54</v>
      </c>
      <c r="D521" s="25" t="s">
        <v>443</v>
      </c>
      <c r="E521" s="25"/>
      <c r="F521" s="25"/>
      <c r="G521" s="26">
        <f>G522</f>
        <v>144772</v>
      </c>
    </row>
    <row r="522" spans="1:7" s="34" customFormat="1" ht="25.5">
      <c r="A522" s="29" t="s">
        <v>344</v>
      </c>
      <c r="B522" s="25" t="s">
        <v>321</v>
      </c>
      <c r="C522" s="25" t="s">
        <v>54</v>
      </c>
      <c r="D522" s="25" t="s">
        <v>443</v>
      </c>
      <c r="E522" s="25" t="s">
        <v>345</v>
      </c>
      <c r="F522" s="25"/>
      <c r="G522" s="26">
        <f>G523+G528+G550</f>
        <v>144772</v>
      </c>
    </row>
    <row r="523" spans="1:7" s="34" customFormat="1" ht="12.75" hidden="1">
      <c r="A523" s="29" t="s">
        <v>166</v>
      </c>
      <c r="B523" s="25" t="s">
        <v>321</v>
      </c>
      <c r="C523" s="25" t="s">
        <v>54</v>
      </c>
      <c r="D523" s="25" t="s">
        <v>443</v>
      </c>
      <c r="E523" s="25" t="s">
        <v>444</v>
      </c>
      <c r="F523" s="25"/>
      <c r="G523" s="26">
        <f t="shared" ref="G523:G524" si="62">G524</f>
        <v>0</v>
      </c>
    </row>
    <row r="524" spans="1:7" s="34" customFormat="1" ht="13.5" hidden="1">
      <c r="A524" s="30" t="s">
        <v>445</v>
      </c>
      <c r="B524" s="25" t="s">
        <v>321</v>
      </c>
      <c r="C524" s="25" t="s">
        <v>54</v>
      </c>
      <c r="D524" s="25" t="s">
        <v>443</v>
      </c>
      <c r="E524" s="25" t="s">
        <v>446</v>
      </c>
      <c r="F524" s="20"/>
      <c r="G524" s="26">
        <f t="shared" si="62"/>
        <v>0</v>
      </c>
    </row>
    <row r="525" spans="1:7" s="34" customFormat="1" ht="25.5" hidden="1">
      <c r="A525" s="31" t="s">
        <v>447</v>
      </c>
      <c r="B525" s="20" t="s">
        <v>321</v>
      </c>
      <c r="C525" s="20" t="s">
        <v>54</v>
      </c>
      <c r="D525" s="20" t="s">
        <v>443</v>
      </c>
      <c r="E525" s="20" t="s">
        <v>448</v>
      </c>
      <c r="F525" s="20"/>
      <c r="G525" s="23">
        <f>G526+G527</f>
        <v>0</v>
      </c>
    </row>
    <row r="526" spans="1:7" s="34" customFormat="1" ht="25.5" hidden="1">
      <c r="A526" s="31" t="s">
        <v>22</v>
      </c>
      <c r="B526" s="20" t="s">
        <v>321</v>
      </c>
      <c r="C526" s="20" t="s">
        <v>54</v>
      </c>
      <c r="D526" s="20" t="s">
        <v>443</v>
      </c>
      <c r="E526" s="20" t="s">
        <v>448</v>
      </c>
      <c r="F526" s="20" t="s">
        <v>23</v>
      </c>
      <c r="G526" s="23"/>
    </row>
    <row r="527" spans="1:7" s="34" customFormat="1" ht="25.5" hidden="1">
      <c r="A527" s="31" t="s">
        <v>76</v>
      </c>
      <c r="B527" s="20" t="s">
        <v>321</v>
      </c>
      <c r="C527" s="20" t="s">
        <v>54</v>
      </c>
      <c r="D527" s="20" t="s">
        <v>443</v>
      </c>
      <c r="E527" s="20" t="s">
        <v>448</v>
      </c>
      <c r="F527" s="20" t="s">
        <v>77</v>
      </c>
      <c r="G527" s="23"/>
    </row>
    <row r="528" spans="1:7" s="34" customFormat="1" ht="12.75">
      <c r="A528" s="29" t="s">
        <v>84</v>
      </c>
      <c r="B528" s="25" t="s">
        <v>321</v>
      </c>
      <c r="C528" s="25" t="s">
        <v>54</v>
      </c>
      <c r="D528" s="25" t="s">
        <v>443</v>
      </c>
      <c r="E528" s="25" t="s">
        <v>449</v>
      </c>
      <c r="F528" s="25"/>
      <c r="G528" s="26">
        <f>G529+G543</f>
        <v>77068</v>
      </c>
    </row>
    <row r="529" spans="1:7" s="34" customFormat="1" ht="38.25">
      <c r="A529" s="29" t="s">
        <v>450</v>
      </c>
      <c r="B529" s="25" t="s">
        <v>321</v>
      </c>
      <c r="C529" s="25" t="s">
        <v>54</v>
      </c>
      <c r="D529" s="25" t="s">
        <v>443</v>
      </c>
      <c r="E529" s="25" t="s">
        <v>451</v>
      </c>
      <c r="F529" s="25"/>
      <c r="G529" s="26">
        <f>G530+G532+G534+G538+G536+G540</f>
        <v>77068</v>
      </c>
    </row>
    <row r="530" spans="1:7" s="34" customFormat="1" ht="40.5" hidden="1" customHeight="1">
      <c r="A530" s="31" t="s">
        <v>452</v>
      </c>
      <c r="B530" s="20" t="s">
        <v>321</v>
      </c>
      <c r="C530" s="20" t="s">
        <v>54</v>
      </c>
      <c r="D530" s="20" t="s">
        <v>443</v>
      </c>
      <c r="E530" s="20" t="s">
        <v>453</v>
      </c>
      <c r="F530" s="20"/>
      <c r="G530" s="23">
        <f>G531</f>
        <v>0</v>
      </c>
    </row>
    <row r="531" spans="1:7" s="34" customFormat="1" ht="25.5" hidden="1">
      <c r="A531" s="31" t="s">
        <v>22</v>
      </c>
      <c r="B531" s="20" t="s">
        <v>321</v>
      </c>
      <c r="C531" s="20" t="s">
        <v>54</v>
      </c>
      <c r="D531" s="20" t="s">
        <v>443</v>
      </c>
      <c r="E531" s="20" t="s">
        <v>453</v>
      </c>
      <c r="F531" s="20" t="s">
        <v>23</v>
      </c>
      <c r="G531" s="23"/>
    </row>
    <row r="532" spans="1:7" s="34" customFormat="1" ht="38.25">
      <c r="A532" s="31" t="s">
        <v>454</v>
      </c>
      <c r="B532" s="20" t="s">
        <v>321</v>
      </c>
      <c r="C532" s="20" t="s">
        <v>54</v>
      </c>
      <c r="D532" s="20" t="s">
        <v>443</v>
      </c>
      <c r="E532" s="20" t="s">
        <v>455</v>
      </c>
      <c r="F532" s="20"/>
      <c r="G532" s="23">
        <f>G533</f>
        <v>600</v>
      </c>
    </row>
    <row r="533" spans="1:7" s="34" customFormat="1" ht="25.5">
      <c r="A533" s="31" t="s">
        <v>22</v>
      </c>
      <c r="B533" s="20" t="s">
        <v>321</v>
      </c>
      <c r="C533" s="20" t="s">
        <v>54</v>
      </c>
      <c r="D533" s="20" t="s">
        <v>443</v>
      </c>
      <c r="E533" s="20" t="s">
        <v>455</v>
      </c>
      <c r="F533" s="20" t="s">
        <v>23</v>
      </c>
      <c r="G533" s="23">
        <v>600</v>
      </c>
    </row>
    <row r="534" spans="1:7" s="34" customFormat="1" ht="12.75" hidden="1">
      <c r="A534" s="31" t="s">
        <v>456</v>
      </c>
      <c r="B534" s="20" t="s">
        <v>321</v>
      </c>
      <c r="C534" s="20" t="s">
        <v>54</v>
      </c>
      <c r="D534" s="20" t="s">
        <v>443</v>
      </c>
      <c r="E534" s="20" t="s">
        <v>457</v>
      </c>
      <c r="F534" s="20"/>
      <c r="G534" s="23">
        <f>G535</f>
        <v>0</v>
      </c>
    </row>
    <row r="535" spans="1:7" s="34" customFormat="1" ht="25.5" hidden="1">
      <c r="A535" s="31" t="s">
        <v>22</v>
      </c>
      <c r="B535" s="20" t="s">
        <v>321</v>
      </c>
      <c r="C535" s="20" t="s">
        <v>54</v>
      </c>
      <c r="D535" s="20" t="s">
        <v>443</v>
      </c>
      <c r="E535" s="20" t="s">
        <v>457</v>
      </c>
      <c r="F535" s="20" t="s">
        <v>23</v>
      </c>
      <c r="G535" s="23"/>
    </row>
    <row r="536" spans="1:7" s="34" customFormat="1" ht="25.5" hidden="1">
      <c r="A536" s="31" t="s">
        <v>458</v>
      </c>
      <c r="B536" s="20" t="s">
        <v>321</v>
      </c>
      <c r="C536" s="20" t="s">
        <v>54</v>
      </c>
      <c r="D536" s="20" t="s">
        <v>443</v>
      </c>
      <c r="E536" s="20" t="s">
        <v>459</v>
      </c>
      <c r="F536" s="20"/>
      <c r="G536" s="23">
        <f>G537</f>
        <v>0</v>
      </c>
    </row>
    <row r="537" spans="1:7" s="34" customFormat="1" ht="25.5" hidden="1">
      <c r="A537" s="31" t="s">
        <v>22</v>
      </c>
      <c r="B537" s="20" t="s">
        <v>321</v>
      </c>
      <c r="C537" s="20" t="s">
        <v>54</v>
      </c>
      <c r="D537" s="20" t="s">
        <v>443</v>
      </c>
      <c r="E537" s="20" t="s">
        <v>459</v>
      </c>
      <c r="F537" s="20" t="s">
        <v>23</v>
      </c>
      <c r="G537" s="23"/>
    </row>
    <row r="538" spans="1:7" s="34" customFormat="1" ht="25.5">
      <c r="A538" s="31" t="s">
        <v>460</v>
      </c>
      <c r="B538" s="20" t="s">
        <v>321</v>
      </c>
      <c r="C538" s="20" t="s">
        <v>54</v>
      </c>
      <c r="D538" s="20" t="s">
        <v>443</v>
      </c>
      <c r="E538" s="20" t="s">
        <v>461</v>
      </c>
      <c r="F538" s="20"/>
      <c r="G538" s="23">
        <f>G539</f>
        <v>76468</v>
      </c>
    </row>
    <row r="539" spans="1:7" s="34" customFormat="1" ht="25.5">
      <c r="A539" s="31" t="s">
        <v>22</v>
      </c>
      <c r="B539" s="20" t="s">
        <v>321</v>
      </c>
      <c r="C539" s="20" t="s">
        <v>54</v>
      </c>
      <c r="D539" s="20" t="s">
        <v>443</v>
      </c>
      <c r="E539" s="20" t="s">
        <v>461</v>
      </c>
      <c r="F539" s="20" t="s">
        <v>23</v>
      </c>
      <c r="G539" s="23">
        <v>76468</v>
      </c>
    </row>
    <row r="540" spans="1:7" s="34" customFormat="1" ht="25.5" hidden="1">
      <c r="A540" s="31" t="s">
        <v>462</v>
      </c>
      <c r="B540" s="20" t="s">
        <v>321</v>
      </c>
      <c r="C540" s="20" t="s">
        <v>54</v>
      </c>
      <c r="D540" s="20" t="s">
        <v>443</v>
      </c>
      <c r="E540" s="20" t="s">
        <v>463</v>
      </c>
      <c r="F540" s="20"/>
      <c r="G540" s="23">
        <f>G541</f>
        <v>0</v>
      </c>
    </row>
    <row r="541" spans="1:7" s="34" customFormat="1" ht="25.5" hidden="1">
      <c r="A541" s="31" t="s">
        <v>76</v>
      </c>
      <c r="B541" s="20" t="s">
        <v>321</v>
      </c>
      <c r="C541" s="20" t="s">
        <v>54</v>
      </c>
      <c r="D541" s="20" t="s">
        <v>443</v>
      </c>
      <c r="E541" s="20" t="s">
        <v>463</v>
      </c>
      <c r="F541" s="20" t="s">
        <v>77</v>
      </c>
      <c r="G541" s="23"/>
    </row>
    <row r="542" spans="1:7" s="34" customFormat="1" ht="12.75" hidden="1">
      <c r="A542" s="31" t="s">
        <v>31</v>
      </c>
      <c r="B542" s="20" t="s">
        <v>321</v>
      </c>
      <c r="C542" s="20" t="s">
        <v>54</v>
      </c>
      <c r="D542" s="20" t="s">
        <v>443</v>
      </c>
      <c r="E542" s="20" t="s">
        <v>463</v>
      </c>
      <c r="F542" s="20" t="s">
        <v>33</v>
      </c>
      <c r="G542" s="23"/>
    </row>
    <row r="543" spans="1:7" s="34" customFormat="1" ht="25.5" hidden="1">
      <c r="A543" s="29" t="s">
        <v>464</v>
      </c>
      <c r="B543" s="25" t="s">
        <v>321</v>
      </c>
      <c r="C543" s="25" t="s">
        <v>54</v>
      </c>
      <c r="D543" s="25" t="s">
        <v>443</v>
      </c>
      <c r="E543" s="25" t="s">
        <v>465</v>
      </c>
      <c r="F543" s="20"/>
      <c r="G543" s="26">
        <f>G546+G548+G544</f>
        <v>0</v>
      </c>
    </row>
    <row r="544" spans="1:7" s="34" customFormat="1" ht="25.5" hidden="1">
      <c r="A544" s="31" t="s">
        <v>466</v>
      </c>
      <c r="B544" s="20" t="s">
        <v>321</v>
      </c>
      <c r="C544" s="20" t="s">
        <v>54</v>
      </c>
      <c r="D544" s="20" t="s">
        <v>443</v>
      </c>
      <c r="E544" s="20" t="s">
        <v>467</v>
      </c>
      <c r="F544" s="20"/>
      <c r="G544" s="23">
        <f>G545</f>
        <v>0</v>
      </c>
    </row>
    <row r="545" spans="1:7" s="34" customFormat="1" ht="25.5" hidden="1">
      <c r="A545" s="31" t="s">
        <v>22</v>
      </c>
      <c r="B545" s="20" t="s">
        <v>321</v>
      </c>
      <c r="C545" s="20" t="s">
        <v>54</v>
      </c>
      <c r="D545" s="20" t="s">
        <v>443</v>
      </c>
      <c r="E545" s="20" t="s">
        <v>467</v>
      </c>
      <c r="F545" s="20" t="s">
        <v>23</v>
      </c>
      <c r="G545" s="23">
        <f>0+(31671+1320)-1320-31671</f>
        <v>0</v>
      </c>
    </row>
    <row r="546" spans="1:7" s="34" customFormat="1" ht="51" hidden="1">
      <c r="A546" s="31" t="s">
        <v>468</v>
      </c>
      <c r="B546" s="20" t="s">
        <v>321</v>
      </c>
      <c r="C546" s="20" t="s">
        <v>54</v>
      </c>
      <c r="D546" s="20" t="s">
        <v>443</v>
      </c>
      <c r="E546" s="20" t="s">
        <v>469</v>
      </c>
      <c r="F546" s="20"/>
      <c r="G546" s="23">
        <f>G547</f>
        <v>0</v>
      </c>
    </row>
    <row r="547" spans="1:7" s="34" customFormat="1" ht="25.5" hidden="1">
      <c r="A547" s="31" t="s">
        <v>22</v>
      </c>
      <c r="B547" s="20" t="s">
        <v>321</v>
      </c>
      <c r="C547" s="20" t="s">
        <v>54</v>
      </c>
      <c r="D547" s="20" t="s">
        <v>443</v>
      </c>
      <c r="E547" s="20" t="s">
        <v>469</v>
      </c>
      <c r="F547" s="20" t="s">
        <v>23</v>
      </c>
      <c r="G547" s="23"/>
    </row>
    <row r="548" spans="1:7" s="34" customFormat="1" ht="63.75" hidden="1">
      <c r="A548" s="31" t="s">
        <v>470</v>
      </c>
      <c r="B548" s="20" t="s">
        <v>321</v>
      </c>
      <c r="C548" s="20" t="s">
        <v>54</v>
      </c>
      <c r="D548" s="20" t="s">
        <v>443</v>
      </c>
      <c r="E548" s="20" t="s">
        <v>471</v>
      </c>
      <c r="F548" s="20"/>
      <c r="G548" s="23">
        <f>G549</f>
        <v>0</v>
      </c>
    </row>
    <row r="549" spans="1:7" s="34" customFormat="1" ht="25.5" hidden="1">
      <c r="A549" s="31" t="s">
        <v>22</v>
      </c>
      <c r="B549" s="20" t="s">
        <v>321</v>
      </c>
      <c r="C549" s="20" t="s">
        <v>54</v>
      </c>
      <c r="D549" s="20" t="s">
        <v>443</v>
      </c>
      <c r="E549" s="20" t="s">
        <v>471</v>
      </c>
      <c r="F549" s="20" t="s">
        <v>23</v>
      </c>
      <c r="G549" s="23"/>
    </row>
    <row r="550" spans="1:7" s="34" customFormat="1" ht="12.75">
      <c r="A550" s="29" t="s">
        <v>16</v>
      </c>
      <c r="B550" s="25" t="s">
        <v>321</v>
      </c>
      <c r="C550" s="25" t="s">
        <v>54</v>
      </c>
      <c r="D550" s="25" t="s">
        <v>443</v>
      </c>
      <c r="E550" s="25" t="s">
        <v>346</v>
      </c>
      <c r="F550" s="20"/>
      <c r="G550" s="26">
        <f>G551</f>
        <v>67704</v>
      </c>
    </row>
    <row r="551" spans="1:7" s="34" customFormat="1" ht="27">
      <c r="A551" s="30" t="s">
        <v>472</v>
      </c>
      <c r="B551" s="32" t="s">
        <v>321</v>
      </c>
      <c r="C551" s="25" t="s">
        <v>54</v>
      </c>
      <c r="D551" s="32" t="s">
        <v>443</v>
      </c>
      <c r="E551" s="32" t="s">
        <v>473</v>
      </c>
      <c r="F551" s="20"/>
      <c r="G551" s="26">
        <f>G552+G554+G558</f>
        <v>67704</v>
      </c>
    </row>
    <row r="552" spans="1:7" s="34" customFormat="1" ht="25.5">
      <c r="A552" s="31" t="s">
        <v>474</v>
      </c>
      <c r="B552" s="20" t="s">
        <v>321</v>
      </c>
      <c r="C552" s="20" t="s">
        <v>54</v>
      </c>
      <c r="D552" s="20" t="s">
        <v>443</v>
      </c>
      <c r="E552" s="20" t="s">
        <v>475</v>
      </c>
      <c r="F552" s="20"/>
      <c r="G552" s="23">
        <f>G553</f>
        <v>15719</v>
      </c>
    </row>
    <row r="553" spans="1:7" s="34" customFormat="1" ht="25.5">
      <c r="A553" s="31" t="s">
        <v>125</v>
      </c>
      <c r="B553" s="20" t="s">
        <v>321</v>
      </c>
      <c r="C553" s="20" t="s">
        <v>54</v>
      </c>
      <c r="D553" s="20" t="s">
        <v>443</v>
      </c>
      <c r="E553" s="20" t="s">
        <v>475</v>
      </c>
      <c r="F553" s="20" t="s">
        <v>126</v>
      </c>
      <c r="G553" s="23">
        <f>15615+104</f>
        <v>15719</v>
      </c>
    </row>
    <row r="554" spans="1:7" s="34" customFormat="1" ht="39" customHeight="1">
      <c r="A554" s="31" t="s">
        <v>476</v>
      </c>
      <c r="B554" s="20" t="s">
        <v>321</v>
      </c>
      <c r="C554" s="20" t="s">
        <v>54</v>
      </c>
      <c r="D554" s="20" t="s">
        <v>443</v>
      </c>
      <c r="E554" s="20" t="s">
        <v>477</v>
      </c>
      <c r="F554" s="20"/>
      <c r="G554" s="23">
        <f>G556+G555+G557</f>
        <v>51360</v>
      </c>
    </row>
    <row r="555" spans="1:7" s="34" customFormat="1" ht="25.5" hidden="1">
      <c r="A555" s="31" t="s">
        <v>22</v>
      </c>
      <c r="B555" s="20" t="s">
        <v>321</v>
      </c>
      <c r="C555" s="20" t="s">
        <v>54</v>
      </c>
      <c r="D555" s="20" t="s">
        <v>443</v>
      </c>
      <c r="E555" s="20" t="s">
        <v>477</v>
      </c>
      <c r="F555" s="20" t="s">
        <v>23</v>
      </c>
      <c r="G555" s="23"/>
    </row>
    <row r="556" spans="1:7" s="34" customFormat="1" ht="25.5">
      <c r="A556" s="31" t="s">
        <v>125</v>
      </c>
      <c r="B556" s="20" t="s">
        <v>321</v>
      </c>
      <c r="C556" s="20" t="s">
        <v>54</v>
      </c>
      <c r="D556" s="20" t="s">
        <v>443</v>
      </c>
      <c r="E556" s="20" t="s">
        <v>477</v>
      </c>
      <c r="F556" s="20" t="s">
        <v>126</v>
      </c>
      <c r="G556" s="23">
        <f>(43397+1260)+(-217)+1320+5600</f>
        <v>51360</v>
      </c>
    </row>
    <row r="557" spans="1:7" s="34" customFormat="1" ht="12.75" hidden="1">
      <c r="A557" s="31" t="s">
        <v>31</v>
      </c>
      <c r="B557" s="20" t="s">
        <v>321</v>
      </c>
      <c r="C557" s="20" t="s">
        <v>54</v>
      </c>
      <c r="D557" s="20" t="s">
        <v>443</v>
      </c>
      <c r="E557" s="20" t="s">
        <v>477</v>
      </c>
      <c r="F557" s="20" t="s">
        <v>33</v>
      </c>
      <c r="G557" s="23"/>
    </row>
    <row r="558" spans="1:7" s="34" customFormat="1" ht="12.75">
      <c r="A558" s="31" t="s">
        <v>478</v>
      </c>
      <c r="B558" s="20" t="s">
        <v>321</v>
      </c>
      <c r="C558" s="20" t="s">
        <v>54</v>
      </c>
      <c r="D558" s="20" t="s">
        <v>443</v>
      </c>
      <c r="E558" s="20" t="s">
        <v>479</v>
      </c>
      <c r="F558" s="20"/>
      <c r="G558" s="23">
        <f>G560+G559</f>
        <v>625</v>
      </c>
    </row>
    <row r="559" spans="1:7" s="34" customFormat="1" ht="25.5" hidden="1">
      <c r="A559" s="31" t="s">
        <v>22</v>
      </c>
      <c r="B559" s="20" t="s">
        <v>321</v>
      </c>
      <c r="C559" s="20" t="s">
        <v>54</v>
      </c>
      <c r="D559" s="20" t="s">
        <v>443</v>
      </c>
      <c r="E559" s="20" t="s">
        <v>479</v>
      </c>
      <c r="F559" s="20" t="s">
        <v>23</v>
      </c>
      <c r="G559" s="23"/>
    </row>
    <row r="560" spans="1:7" s="34" customFormat="1" ht="25.5">
      <c r="A560" s="31" t="s">
        <v>125</v>
      </c>
      <c r="B560" s="20" t="s">
        <v>321</v>
      </c>
      <c r="C560" s="20" t="s">
        <v>54</v>
      </c>
      <c r="D560" s="20" t="s">
        <v>443</v>
      </c>
      <c r="E560" s="20" t="s">
        <v>479</v>
      </c>
      <c r="F560" s="20" t="s">
        <v>126</v>
      </c>
      <c r="G560" s="23">
        <v>625</v>
      </c>
    </row>
    <row r="561" spans="1:7" s="34" customFormat="1" ht="12.75">
      <c r="A561" s="29" t="s">
        <v>63</v>
      </c>
      <c r="B561" s="25" t="s">
        <v>321</v>
      </c>
      <c r="C561" s="25" t="s">
        <v>54</v>
      </c>
      <c r="D561" s="25" t="s">
        <v>64</v>
      </c>
      <c r="E561" s="25"/>
      <c r="F561" s="25"/>
      <c r="G561" s="26">
        <f>G562+G574</f>
        <v>2542</v>
      </c>
    </row>
    <row r="562" spans="1:7" s="34" customFormat="1" ht="38.25">
      <c r="A562" s="29" t="s">
        <v>480</v>
      </c>
      <c r="B562" s="25" t="s">
        <v>321</v>
      </c>
      <c r="C562" s="25" t="s">
        <v>54</v>
      </c>
      <c r="D562" s="25" t="s">
        <v>64</v>
      </c>
      <c r="E562" s="25" t="s">
        <v>481</v>
      </c>
      <c r="F562" s="25"/>
      <c r="G562" s="26">
        <f>G563+G567</f>
        <v>2542</v>
      </c>
    </row>
    <row r="563" spans="1:7" s="34" customFormat="1" ht="33" customHeight="1">
      <c r="A563" s="29" t="s">
        <v>84</v>
      </c>
      <c r="B563" s="32" t="s">
        <v>321</v>
      </c>
      <c r="C563" s="25" t="s">
        <v>54</v>
      </c>
      <c r="D563" s="32" t="s">
        <v>64</v>
      </c>
      <c r="E563" s="32" t="s">
        <v>482</v>
      </c>
      <c r="F563" s="25"/>
      <c r="G563" s="26">
        <f>G564</f>
        <v>2522</v>
      </c>
    </row>
    <row r="564" spans="1:7" s="34" customFormat="1" ht="27">
      <c r="A564" s="46" t="s">
        <v>483</v>
      </c>
      <c r="B564" s="32" t="s">
        <v>321</v>
      </c>
      <c r="C564" s="25" t="s">
        <v>54</v>
      </c>
      <c r="D564" s="32" t="s">
        <v>64</v>
      </c>
      <c r="E564" s="32" t="s">
        <v>484</v>
      </c>
      <c r="F564" s="20"/>
      <c r="G564" s="23">
        <f t="shared" ref="G564:G565" si="63">G565</f>
        <v>2522</v>
      </c>
    </row>
    <row r="565" spans="1:7" s="34" customFormat="1" ht="51">
      <c r="A565" s="31" t="s">
        <v>485</v>
      </c>
      <c r="B565" s="20" t="s">
        <v>321</v>
      </c>
      <c r="C565" s="20" t="s">
        <v>54</v>
      </c>
      <c r="D565" s="20" t="s">
        <v>64</v>
      </c>
      <c r="E565" s="20" t="s">
        <v>486</v>
      </c>
      <c r="F565" s="20"/>
      <c r="G565" s="23">
        <f t="shared" si="63"/>
        <v>2522</v>
      </c>
    </row>
    <row r="566" spans="1:7" s="34" customFormat="1" ht="12.75">
      <c r="A566" s="31" t="s">
        <v>31</v>
      </c>
      <c r="B566" s="20" t="s">
        <v>321</v>
      </c>
      <c r="C566" s="20" t="s">
        <v>54</v>
      </c>
      <c r="D566" s="20" t="s">
        <v>64</v>
      </c>
      <c r="E566" s="20" t="s">
        <v>486</v>
      </c>
      <c r="F566" s="20" t="s">
        <v>33</v>
      </c>
      <c r="G566" s="23">
        <f>706+(1743+73)</f>
        <v>2522</v>
      </c>
    </row>
    <row r="567" spans="1:7" s="34" customFormat="1" ht="13.5">
      <c r="A567" s="53" t="s">
        <v>16</v>
      </c>
      <c r="B567" s="32" t="s">
        <v>321</v>
      </c>
      <c r="C567" s="32" t="s">
        <v>54</v>
      </c>
      <c r="D567" s="32" t="s">
        <v>64</v>
      </c>
      <c r="E567" s="32" t="s">
        <v>487</v>
      </c>
      <c r="F567" s="20"/>
      <c r="G567" s="26">
        <f>G568</f>
        <v>20</v>
      </c>
    </row>
    <row r="568" spans="1:7" s="34" customFormat="1" ht="27">
      <c r="A568" s="30" t="s">
        <v>488</v>
      </c>
      <c r="B568" s="32" t="s">
        <v>321</v>
      </c>
      <c r="C568" s="32" t="s">
        <v>54</v>
      </c>
      <c r="D568" s="32" t="s">
        <v>64</v>
      </c>
      <c r="E568" s="32" t="s">
        <v>489</v>
      </c>
      <c r="F568" s="20"/>
      <c r="G568" s="26">
        <f>G569+G571</f>
        <v>20</v>
      </c>
    </row>
    <row r="569" spans="1:7" s="34" customFormat="1" ht="25.5">
      <c r="A569" s="36" t="s">
        <v>490</v>
      </c>
      <c r="B569" s="20" t="s">
        <v>321</v>
      </c>
      <c r="C569" s="20" t="s">
        <v>54</v>
      </c>
      <c r="D569" s="20" t="s">
        <v>64</v>
      </c>
      <c r="E569" s="20" t="s">
        <v>491</v>
      </c>
      <c r="F569" s="20"/>
      <c r="G569" s="23">
        <f>G570</f>
        <v>10</v>
      </c>
    </row>
    <row r="570" spans="1:7" s="34" customFormat="1" ht="25.5">
      <c r="A570" s="31" t="s">
        <v>22</v>
      </c>
      <c r="B570" s="20" t="s">
        <v>321</v>
      </c>
      <c r="C570" s="20" t="s">
        <v>54</v>
      </c>
      <c r="D570" s="20" t="s">
        <v>64</v>
      </c>
      <c r="E570" s="20" t="s">
        <v>491</v>
      </c>
      <c r="F570" s="20" t="s">
        <v>23</v>
      </c>
      <c r="G570" s="23">
        <v>10</v>
      </c>
    </row>
    <row r="571" spans="1:7" s="34" customFormat="1" ht="54">
      <c r="A571" s="30" t="s">
        <v>492</v>
      </c>
      <c r="B571" s="32" t="s">
        <v>321</v>
      </c>
      <c r="C571" s="32" t="s">
        <v>54</v>
      </c>
      <c r="D571" s="25" t="s">
        <v>64</v>
      </c>
      <c r="E571" s="25" t="s">
        <v>493</v>
      </c>
      <c r="F571" s="20"/>
      <c r="G571" s="26">
        <f t="shared" ref="G571:G572" si="64">G572</f>
        <v>10</v>
      </c>
    </row>
    <row r="572" spans="1:7" s="34" customFormat="1" ht="12.75">
      <c r="A572" s="31" t="s">
        <v>494</v>
      </c>
      <c r="B572" s="20" t="s">
        <v>321</v>
      </c>
      <c r="C572" s="20" t="s">
        <v>54</v>
      </c>
      <c r="D572" s="20" t="s">
        <v>64</v>
      </c>
      <c r="E572" s="20" t="s">
        <v>495</v>
      </c>
      <c r="F572" s="20"/>
      <c r="G572" s="23">
        <f t="shared" si="64"/>
        <v>10</v>
      </c>
    </row>
    <row r="573" spans="1:7" s="34" customFormat="1" ht="25.5">
      <c r="A573" s="31" t="s">
        <v>22</v>
      </c>
      <c r="B573" s="20" t="s">
        <v>321</v>
      </c>
      <c r="C573" s="20" t="s">
        <v>54</v>
      </c>
      <c r="D573" s="20" t="s">
        <v>64</v>
      </c>
      <c r="E573" s="20" t="s">
        <v>495</v>
      </c>
      <c r="F573" s="20" t="s">
        <v>23</v>
      </c>
      <c r="G573" s="23">
        <v>10</v>
      </c>
    </row>
    <row r="574" spans="1:7" s="34" customFormat="1" ht="40.5" hidden="1" customHeight="1">
      <c r="A574" s="29" t="s">
        <v>14</v>
      </c>
      <c r="B574" s="25" t="s">
        <v>321</v>
      </c>
      <c r="C574" s="25" t="s">
        <v>54</v>
      </c>
      <c r="D574" s="25" t="s">
        <v>64</v>
      </c>
      <c r="E574" s="25" t="s">
        <v>15</v>
      </c>
      <c r="F574" s="20"/>
      <c r="G574" s="26">
        <f t="shared" ref="G574:G576" si="65">G575</f>
        <v>0</v>
      </c>
    </row>
    <row r="575" spans="1:7" s="34" customFormat="1" ht="28.5" hidden="1" customHeight="1">
      <c r="A575" s="29" t="s">
        <v>84</v>
      </c>
      <c r="B575" s="25" t="s">
        <v>321</v>
      </c>
      <c r="C575" s="25" t="s">
        <v>54</v>
      </c>
      <c r="D575" s="25" t="s">
        <v>64</v>
      </c>
      <c r="E575" s="25" t="s">
        <v>85</v>
      </c>
      <c r="F575" s="20"/>
      <c r="G575" s="26">
        <f t="shared" si="65"/>
        <v>0</v>
      </c>
    </row>
    <row r="576" spans="1:7" s="34" customFormat="1" ht="38.25" hidden="1">
      <c r="A576" s="29" t="s">
        <v>496</v>
      </c>
      <c r="B576" s="25" t="s">
        <v>321</v>
      </c>
      <c r="C576" s="25" t="s">
        <v>54</v>
      </c>
      <c r="D576" s="25" t="s">
        <v>64</v>
      </c>
      <c r="E576" s="25" t="s">
        <v>497</v>
      </c>
      <c r="F576" s="20"/>
      <c r="G576" s="26">
        <f t="shared" si="65"/>
        <v>0</v>
      </c>
    </row>
    <row r="577" spans="1:7" s="34" customFormat="1" ht="25.5" hidden="1">
      <c r="A577" s="31" t="s">
        <v>498</v>
      </c>
      <c r="B577" s="20" t="s">
        <v>321</v>
      </c>
      <c r="C577" s="20" t="s">
        <v>54</v>
      </c>
      <c r="D577" s="20" t="s">
        <v>64</v>
      </c>
      <c r="E577" s="20" t="s">
        <v>499</v>
      </c>
      <c r="F577" s="20"/>
      <c r="G577" s="23">
        <f>G578</f>
        <v>0</v>
      </c>
    </row>
    <row r="578" spans="1:7" s="34" customFormat="1" ht="25.5" hidden="1">
      <c r="A578" s="31" t="s">
        <v>22</v>
      </c>
      <c r="B578" s="20" t="s">
        <v>321</v>
      </c>
      <c r="C578" s="20" t="s">
        <v>54</v>
      </c>
      <c r="D578" s="20" t="s">
        <v>64</v>
      </c>
      <c r="E578" s="20" t="s">
        <v>499</v>
      </c>
      <c r="F578" s="20" t="s">
        <v>23</v>
      </c>
      <c r="G578" s="23"/>
    </row>
    <row r="579" spans="1:7" s="34" customFormat="1" ht="12.75">
      <c r="A579" s="29" t="s">
        <v>80</v>
      </c>
      <c r="B579" s="25" t="s">
        <v>321</v>
      </c>
      <c r="C579" s="25" t="s">
        <v>81</v>
      </c>
      <c r="D579" s="25"/>
      <c r="E579" s="25"/>
      <c r="F579" s="25"/>
      <c r="G579" s="26">
        <f>G580+G603+G669+G734</f>
        <v>588826</v>
      </c>
    </row>
    <row r="580" spans="1:7" s="34" customFormat="1" ht="12.75">
      <c r="A580" s="29" t="s">
        <v>82</v>
      </c>
      <c r="B580" s="25" t="s">
        <v>321</v>
      </c>
      <c r="C580" s="25" t="s">
        <v>81</v>
      </c>
      <c r="D580" s="25" t="s">
        <v>83</v>
      </c>
      <c r="E580" s="25"/>
      <c r="F580" s="25"/>
      <c r="G580" s="26">
        <f>G581+G598</f>
        <v>460332</v>
      </c>
    </row>
    <row r="581" spans="1:7" s="34" customFormat="1" ht="36" customHeight="1">
      <c r="A581" s="29" t="s">
        <v>14</v>
      </c>
      <c r="B581" s="25" t="s">
        <v>321</v>
      </c>
      <c r="C581" s="25" t="s">
        <v>81</v>
      </c>
      <c r="D581" s="25" t="s">
        <v>83</v>
      </c>
      <c r="E581" s="25" t="s">
        <v>15</v>
      </c>
      <c r="F581" s="20"/>
      <c r="G581" s="26">
        <f>G582+G591</f>
        <v>459844</v>
      </c>
    </row>
    <row r="582" spans="1:7" s="34" customFormat="1" ht="12.75">
      <c r="A582" s="29" t="s">
        <v>166</v>
      </c>
      <c r="B582" s="25" t="s">
        <v>321</v>
      </c>
      <c r="C582" s="25" t="s">
        <v>81</v>
      </c>
      <c r="D582" s="25" t="s">
        <v>83</v>
      </c>
      <c r="E582" s="25" t="s">
        <v>500</v>
      </c>
      <c r="F582" s="20"/>
      <c r="G582" s="26">
        <f>G583</f>
        <v>459844</v>
      </c>
    </row>
    <row r="583" spans="1:7" s="34" customFormat="1" ht="12.75">
      <c r="A583" s="29" t="s">
        <v>501</v>
      </c>
      <c r="B583" s="20" t="s">
        <v>321</v>
      </c>
      <c r="C583" s="20" t="s">
        <v>81</v>
      </c>
      <c r="D583" s="20" t="s">
        <v>83</v>
      </c>
      <c r="E583" s="20" t="s">
        <v>502</v>
      </c>
      <c r="F583" s="20"/>
      <c r="G583" s="23">
        <f>G584+G586+G589</f>
        <v>459844</v>
      </c>
    </row>
    <row r="584" spans="1:7" s="34" customFormat="1" ht="25.5">
      <c r="A584" s="31" t="s">
        <v>503</v>
      </c>
      <c r="B584" s="20" t="s">
        <v>321</v>
      </c>
      <c r="C584" s="20" t="s">
        <v>81</v>
      </c>
      <c r="D584" s="20" t="s">
        <v>83</v>
      </c>
      <c r="E584" s="20" t="s">
        <v>504</v>
      </c>
      <c r="F584" s="20"/>
      <c r="G584" s="23">
        <f>G585</f>
        <v>205115</v>
      </c>
    </row>
    <row r="585" spans="1:7" s="34" customFormat="1" ht="25.5">
      <c r="A585" s="31" t="s">
        <v>76</v>
      </c>
      <c r="B585" s="20" t="s">
        <v>321</v>
      </c>
      <c r="C585" s="20" t="s">
        <v>81</v>
      </c>
      <c r="D585" s="20" t="s">
        <v>83</v>
      </c>
      <c r="E585" s="20" t="s">
        <v>504</v>
      </c>
      <c r="F585" s="20" t="s">
        <v>77</v>
      </c>
      <c r="G585" s="23">
        <f>0+383393-178278</f>
        <v>205115</v>
      </c>
    </row>
    <row r="586" spans="1:7" s="34" customFormat="1" ht="25.5">
      <c r="A586" s="31" t="s">
        <v>503</v>
      </c>
      <c r="B586" s="20" t="s">
        <v>321</v>
      </c>
      <c r="C586" s="20" t="s">
        <v>81</v>
      </c>
      <c r="D586" s="20" t="s">
        <v>83</v>
      </c>
      <c r="E586" s="20" t="s">
        <v>505</v>
      </c>
      <c r="F586" s="20"/>
      <c r="G586" s="23">
        <f>G587+G588</f>
        <v>250456</v>
      </c>
    </row>
    <row r="587" spans="1:7" s="34" customFormat="1" ht="25.5">
      <c r="A587" s="31" t="s">
        <v>76</v>
      </c>
      <c r="B587" s="20" t="s">
        <v>321</v>
      </c>
      <c r="C587" s="20" t="s">
        <v>81</v>
      </c>
      <c r="D587" s="20" t="s">
        <v>83</v>
      </c>
      <c r="E587" s="20" t="s">
        <v>505</v>
      </c>
      <c r="F587" s="20" t="s">
        <v>77</v>
      </c>
      <c r="G587" s="23">
        <f>72178+166425</f>
        <v>238603</v>
      </c>
    </row>
    <row r="588" spans="1:7" s="34" customFormat="1" ht="12.75">
      <c r="A588" s="31" t="s">
        <v>31</v>
      </c>
      <c r="B588" s="20" t="s">
        <v>321</v>
      </c>
      <c r="C588" s="20" t="s">
        <v>81</v>
      </c>
      <c r="D588" s="20" t="s">
        <v>83</v>
      </c>
      <c r="E588" s="20" t="s">
        <v>505</v>
      </c>
      <c r="F588" s="20" t="s">
        <v>33</v>
      </c>
      <c r="G588" s="23">
        <v>11853</v>
      </c>
    </row>
    <row r="589" spans="1:7" s="34" customFormat="1" ht="25.5">
      <c r="A589" s="31" t="s">
        <v>506</v>
      </c>
      <c r="B589" s="20" t="s">
        <v>321</v>
      </c>
      <c r="C589" s="20" t="s">
        <v>81</v>
      </c>
      <c r="D589" s="20" t="s">
        <v>83</v>
      </c>
      <c r="E589" s="20" t="s">
        <v>507</v>
      </c>
      <c r="F589" s="20"/>
      <c r="G589" s="23">
        <f>G590</f>
        <v>4273</v>
      </c>
    </row>
    <row r="590" spans="1:7" s="34" customFormat="1" ht="25.5">
      <c r="A590" s="31" t="s">
        <v>76</v>
      </c>
      <c r="B590" s="20" t="s">
        <v>321</v>
      </c>
      <c r="C590" s="20" t="s">
        <v>81</v>
      </c>
      <c r="D590" s="20" t="s">
        <v>83</v>
      </c>
      <c r="E590" s="20" t="s">
        <v>507</v>
      </c>
      <c r="F590" s="20" t="s">
        <v>77</v>
      </c>
      <c r="G590" s="23">
        <f>778+(3237)+258</f>
        <v>4273</v>
      </c>
    </row>
    <row r="591" spans="1:7" s="35" customFormat="1" ht="12.75" hidden="1">
      <c r="A591" s="29" t="s">
        <v>84</v>
      </c>
      <c r="B591" s="25" t="s">
        <v>321</v>
      </c>
      <c r="C591" s="25" t="s">
        <v>81</v>
      </c>
      <c r="D591" s="25" t="s">
        <v>83</v>
      </c>
      <c r="E591" s="25" t="s">
        <v>85</v>
      </c>
      <c r="F591" s="25"/>
      <c r="G591" s="26">
        <f>G592+G595</f>
        <v>0</v>
      </c>
    </row>
    <row r="592" spans="1:7" s="35" customFormat="1" ht="27" hidden="1">
      <c r="A592" s="30" t="s">
        <v>508</v>
      </c>
      <c r="B592" s="25" t="s">
        <v>321</v>
      </c>
      <c r="C592" s="32" t="s">
        <v>81</v>
      </c>
      <c r="D592" s="32" t="s">
        <v>83</v>
      </c>
      <c r="E592" s="32" t="s">
        <v>509</v>
      </c>
      <c r="F592" s="25"/>
      <c r="G592" s="26">
        <f t="shared" ref="G592:G593" si="66">G593</f>
        <v>0</v>
      </c>
    </row>
    <row r="593" spans="1:7" s="34" customFormat="1" ht="12.75" hidden="1">
      <c r="A593" s="31" t="s">
        <v>510</v>
      </c>
      <c r="B593" s="20" t="s">
        <v>321</v>
      </c>
      <c r="C593" s="20" t="s">
        <v>81</v>
      </c>
      <c r="D593" s="20" t="s">
        <v>83</v>
      </c>
      <c r="E593" s="20" t="s">
        <v>511</v>
      </c>
      <c r="F593" s="20"/>
      <c r="G593" s="23">
        <f t="shared" si="66"/>
        <v>0</v>
      </c>
    </row>
    <row r="594" spans="1:7" s="34" customFormat="1" ht="25.5" hidden="1">
      <c r="A594" s="31" t="s">
        <v>76</v>
      </c>
      <c r="B594" s="20" t="s">
        <v>321</v>
      </c>
      <c r="C594" s="20" t="s">
        <v>81</v>
      </c>
      <c r="D594" s="20" t="s">
        <v>83</v>
      </c>
      <c r="E594" s="20" t="s">
        <v>511</v>
      </c>
      <c r="F594" s="20" t="s">
        <v>77</v>
      </c>
      <c r="G594" s="23"/>
    </row>
    <row r="595" spans="1:7" s="34" customFormat="1" ht="25.5" hidden="1">
      <c r="A595" s="29" t="s">
        <v>101</v>
      </c>
      <c r="B595" s="25" t="s">
        <v>321</v>
      </c>
      <c r="C595" s="25" t="s">
        <v>81</v>
      </c>
      <c r="D595" s="25" t="s">
        <v>83</v>
      </c>
      <c r="E595" s="32" t="s">
        <v>102</v>
      </c>
      <c r="F595" s="20"/>
      <c r="G595" s="26">
        <f t="shared" ref="G595:G596" si="67">G596</f>
        <v>0</v>
      </c>
    </row>
    <row r="596" spans="1:7" s="34" customFormat="1" ht="25.5" hidden="1">
      <c r="A596" s="31" t="s">
        <v>512</v>
      </c>
      <c r="B596" s="20" t="s">
        <v>321</v>
      </c>
      <c r="C596" s="20" t="s">
        <v>81</v>
      </c>
      <c r="D596" s="20" t="s">
        <v>83</v>
      </c>
      <c r="E596" s="20" t="s">
        <v>513</v>
      </c>
      <c r="F596" s="20"/>
      <c r="G596" s="23">
        <f t="shared" si="67"/>
        <v>0</v>
      </c>
    </row>
    <row r="597" spans="1:7" s="34" customFormat="1" ht="25.5" hidden="1">
      <c r="A597" s="31" t="s">
        <v>76</v>
      </c>
      <c r="B597" s="20" t="s">
        <v>321</v>
      </c>
      <c r="C597" s="20" t="s">
        <v>81</v>
      </c>
      <c r="D597" s="20" t="s">
        <v>83</v>
      </c>
      <c r="E597" s="20" t="s">
        <v>513</v>
      </c>
      <c r="F597" s="20" t="s">
        <v>77</v>
      </c>
      <c r="G597" s="23">
        <f>1000-1000</f>
        <v>0</v>
      </c>
    </row>
    <row r="598" spans="1:7" s="35" customFormat="1" ht="51.75" customHeight="1">
      <c r="A598" s="29" t="s">
        <v>24</v>
      </c>
      <c r="B598" s="25" t="s">
        <v>321</v>
      </c>
      <c r="C598" s="25" t="s">
        <v>81</v>
      </c>
      <c r="D598" s="25" t="s">
        <v>83</v>
      </c>
      <c r="E598" s="25" t="s">
        <v>25</v>
      </c>
      <c r="F598" s="25"/>
      <c r="G598" s="26">
        <f t="shared" ref="G598:G601" si="68">G599</f>
        <v>488</v>
      </c>
    </row>
    <row r="599" spans="1:7" s="35" customFormat="1" ht="12.75">
      <c r="A599" s="29" t="s">
        <v>16</v>
      </c>
      <c r="B599" s="25" t="s">
        <v>321</v>
      </c>
      <c r="C599" s="25" t="s">
        <v>81</v>
      </c>
      <c r="D599" s="25" t="s">
        <v>83</v>
      </c>
      <c r="E599" s="25" t="s">
        <v>26</v>
      </c>
      <c r="F599" s="25"/>
      <c r="G599" s="26">
        <f t="shared" si="68"/>
        <v>488</v>
      </c>
    </row>
    <row r="600" spans="1:7" s="34" customFormat="1" ht="38.25">
      <c r="A600" s="31" t="s">
        <v>69</v>
      </c>
      <c r="B600" s="20" t="s">
        <v>321</v>
      </c>
      <c r="C600" s="20" t="s">
        <v>81</v>
      </c>
      <c r="D600" s="20" t="s">
        <v>83</v>
      </c>
      <c r="E600" s="20" t="s">
        <v>35</v>
      </c>
      <c r="F600" s="20"/>
      <c r="G600" s="23">
        <f t="shared" si="68"/>
        <v>488</v>
      </c>
    </row>
    <row r="601" spans="1:7" s="34" customFormat="1" ht="12.75">
      <c r="A601" s="31" t="s">
        <v>36</v>
      </c>
      <c r="B601" s="20" t="s">
        <v>321</v>
      </c>
      <c r="C601" s="20" t="s">
        <v>81</v>
      </c>
      <c r="D601" s="20" t="s">
        <v>83</v>
      </c>
      <c r="E601" s="20" t="s">
        <v>37</v>
      </c>
      <c r="F601" s="20"/>
      <c r="G601" s="23">
        <f t="shared" si="68"/>
        <v>488</v>
      </c>
    </row>
    <row r="602" spans="1:7" s="34" customFormat="1" ht="12.75">
      <c r="A602" s="31" t="s">
        <v>31</v>
      </c>
      <c r="B602" s="20" t="s">
        <v>321</v>
      </c>
      <c r="C602" s="20" t="s">
        <v>81</v>
      </c>
      <c r="D602" s="20" t="s">
        <v>83</v>
      </c>
      <c r="E602" s="20" t="s">
        <v>37</v>
      </c>
      <c r="F602" s="20" t="s">
        <v>23</v>
      </c>
      <c r="G602" s="23">
        <f>307+181</f>
        <v>488</v>
      </c>
    </row>
    <row r="603" spans="1:7" s="34" customFormat="1" ht="12.75">
      <c r="A603" s="29" t="s">
        <v>90</v>
      </c>
      <c r="B603" s="25" t="s">
        <v>321</v>
      </c>
      <c r="C603" s="25" t="s">
        <v>81</v>
      </c>
      <c r="D603" s="25" t="s">
        <v>91</v>
      </c>
      <c r="E603" s="25"/>
      <c r="F603" s="25"/>
      <c r="G603" s="26">
        <f>G604+G608</f>
        <v>7361</v>
      </c>
    </row>
    <row r="604" spans="1:7" s="34" customFormat="1" ht="25.5" hidden="1">
      <c r="A604" s="29" t="s">
        <v>109</v>
      </c>
      <c r="B604" s="25" t="s">
        <v>321</v>
      </c>
      <c r="C604" s="25" t="s">
        <v>81</v>
      </c>
      <c r="D604" s="25" t="s">
        <v>91</v>
      </c>
      <c r="E604" s="25" t="s">
        <v>110</v>
      </c>
      <c r="F604" s="25"/>
      <c r="G604" s="26">
        <f>G605</f>
        <v>0</v>
      </c>
    </row>
    <row r="605" spans="1:7" s="34" customFormat="1" ht="12.75" hidden="1">
      <c r="A605" s="57" t="s">
        <v>16</v>
      </c>
      <c r="B605" s="25" t="s">
        <v>321</v>
      </c>
      <c r="C605" s="25" t="s">
        <v>81</v>
      </c>
      <c r="D605" s="25" t="s">
        <v>91</v>
      </c>
      <c r="E605" s="25" t="s">
        <v>425</v>
      </c>
      <c r="F605" s="25"/>
      <c r="G605" s="23">
        <f t="shared" ref="G605:G606" si="69">G606</f>
        <v>0</v>
      </c>
    </row>
    <row r="606" spans="1:7" s="34" customFormat="1" ht="27" hidden="1">
      <c r="A606" s="58" t="s">
        <v>514</v>
      </c>
      <c r="B606" s="25" t="s">
        <v>321</v>
      </c>
      <c r="C606" s="25" t="s">
        <v>81</v>
      </c>
      <c r="D606" s="25" t="s">
        <v>91</v>
      </c>
      <c r="E606" s="25" t="s">
        <v>515</v>
      </c>
      <c r="F606" s="25"/>
      <c r="G606" s="23">
        <f t="shared" si="69"/>
        <v>0</v>
      </c>
    </row>
    <row r="607" spans="1:7" s="34" customFormat="1" ht="12.75" hidden="1">
      <c r="A607" s="31" t="s">
        <v>516</v>
      </c>
      <c r="B607" s="20" t="s">
        <v>321</v>
      </c>
      <c r="C607" s="20" t="s">
        <v>81</v>
      </c>
      <c r="D607" s="20" t="s">
        <v>91</v>
      </c>
      <c r="E607" s="20" t="s">
        <v>517</v>
      </c>
      <c r="F607" s="20" t="s">
        <v>23</v>
      </c>
      <c r="G607" s="23">
        <f>173+(-53)-120</f>
        <v>0</v>
      </c>
    </row>
    <row r="608" spans="1:7" s="34" customFormat="1" ht="51">
      <c r="A608" s="29" t="s">
        <v>420</v>
      </c>
      <c r="B608" s="25" t="s">
        <v>321</v>
      </c>
      <c r="C608" s="25" t="s">
        <v>91</v>
      </c>
      <c r="D608" s="25" t="s">
        <v>91</v>
      </c>
      <c r="E608" s="25" t="s">
        <v>338</v>
      </c>
      <c r="F608" s="25"/>
      <c r="G608" s="26">
        <f>G609+G638</f>
        <v>7361</v>
      </c>
    </row>
    <row r="609" spans="1:7" s="35" customFormat="1" ht="12.75" hidden="1">
      <c r="A609" s="29" t="s">
        <v>84</v>
      </c>
      <c r="B609" s="25" t="s">
        <v>321</v>
      </c>
      <c r="C609" s="25" t="s">
        <v>91</v>
      </c>
      <c r="D609" s="25" t="s">
        <v>91</v>
      </c>
      <c r="E609" s="25" t="s">
        <v>518</v>
      </c>
      <c r="F609" s="25"/>
      <c r="G609" s="26">
        <f>G610+G619+G624+G629+G633</f>
        <v>0</v>
      </c>
    </row>
    <row r="610" spans="1:7" s="34" customFormat="1" ht="27" hidden="1">
      <c r="A610" s="30" t="s">
        <v>519</v>
      </c>
      <c r="B610" s="32" t="s">
        <v>321</v>
      </c>
      <c r="C610" s="25" t="s">
        <v>91</v>
      </c>
      <c r="D610" s="25" t="s">
        <v>91</v>
      </c>
      <c r="E610" s="32" t="s">
        <v>520</v>
      </c>
      <c r="F610" s="20"/>
      <c r="G610" s="26">
        <f>G611+G615+G617+G613</f>
        <v>0</v>
      </c>
    </row>
    <row r="611" spans="1:7" s="34" customFormat="1" ht="26.25" hidden="1" customHeight="1">
      <c r="A611" s="31" t="s">
        <v>521</v>
      </c>
      <c r="B611" s="20" t="s">
        <v>321</v>
      </c>
      <c r="C611" s="20" t="s">
        <v>81</v>
      </c>
      <c r="D611" s="20" t="s">
        <v>91</v>
      </c>
      <c r="E611" s="20" t="s">
        <v>522</v>
      </c>
      <c r="F611" s="20"/>
      <c r="G611" s="23">
        <f>G612</f>
        <v>0</v>
      </c>
    </row>
    <row r="612" spans="1:7" s="34" customFormat="1" ht="25.5" hidden="1">
      <c r="A612" s="31" t="s">
        <v>22</v>
      </c>
      <c r="B612" s="20" t="s">
        <v>321</v>
      </c>
      <c r="C612" s="20" t="s">
        <v>81</v>
      </c>
      <c r="D612" s="20" t="s">
        <v>91</v>
      </c>
      <c r="E612" s="20" t="s">
        <v>522</v>
      </c>
      <c r="F612" s="20" t="s">
        <v>23</v>
      </c>
      <c r="G612" s="23"/>
    </row>
    <row r="613" spans="1:7" s="34" customFormat="1" ht="12.75" hidden="1">
      <c r="A613" s="31" t="s">
        <v>523</v>
      </c>
      <c r="B613" s="20" t="s">
        <v>321</v>
      </c>
      <c r="C613" s="20" t="s">
        <v>81</v>
      </c>
      <c r="D613" s="20" t="s">
        <v>91</v>
      </c>
      <c r="E613" s="20" t="s">
        <v>524</v>
      </c>
      <c r="F613" s="20"/>
      <c r="G613" s="23">
        <f>G614</f>
        <v>0</v>
      </c>
    </row>
    <row r="614" spans="1:7" s="34" customFormat="1" ht="25.5" hidden="1">
      <c r="A614" s="31" t="s">
        <v>22</v>
      </c>
      <c r="B614" s="20" t="s">
        <v>321</v>
      </c>
      <c r="C614" s="20" t="s">
        <v>81</v>
      </c>
      <c r="D614" s="20" t="s">
        <v>91</v>
      </c>
      <c r="E614" s="20" t="s">
        <v>524</v>
      </c>
      <c r="F614" s="20" t="s">
        <v>23</v>
      </c>
      <c r="G614" s="23">
        <f>0+(8353+348)-349-8352</f>
        <v>0</v>
      </c>
    </row>
    <row r="615" spans="1:7" s="34" customFormat="1" ht="25.5" hidden="1">
      <c r="A615" s="31" t="s">
        <v>525</v>
      </c>
      <c r="B615" s="20" t="s">
        <v>321</v>
      </c>
      <c r="C615" s="20" t="s">
        <v>81</v>
      </c>
      <c r="D615" s="20" t="s">
        <v>91</v>
      </c>
      <c r="E615" s="20" t="s">
        <v>526</v>
      </c>
      <c r="F615" s="20"/>
      <c r="G615" s="23">
        <f>G616</f>
        <v>0</v>
      </c>
    </row>
    <row r="616" spans="1:7" s="34" customFormat="1" ht="25.5" hidden="1">
      <c r="A616" s="31" t="s">
        <v>22</v>
      </c>
      <c r="B616" s="20" t="s">
        <v>321</v>
      </c>
      <c r="C616" s="20" t="s">
        <v>81</v>
      </c>
      <c r="D616" s="20" t="s">
        <v>91</v>
      </c>
      <c r="E616" s="20" t="s">
        <v>526</v>
      </c>
      <c r="F616" s="20" t="s">
        <v>23</v>
      </c>
      <c r="G616" s="23"/>
    </row>
    <row r="617" spans="1:7" s="34" customFormat="1" ht="38.25" hidden="1">
      <c r="A617" s="31" t="s">
        <v>452</v>
      </c>
      <c r="B617" s="20" t="s">
        <v>321</v>
      </c>
      <c r="C617" s="20" t="s">
        <v>83</v>
      </c>
      <c r="D617" s="20" t="s">
        <v>91</v>
      </c>
      <c r="E617" s="20" t="s">
        <v>527</v>
      </c>
      <c r="F617" s="20"/>
      <c r="G617" s="23">
        <f>G618</f>
        <v>0</v>
      </c>
    </row>
    <row r="618" spans="1:7" s="34" customFormat="1" ht="25.5" hidden="1">
      <c r="A618" s="31" t="s">
        <v>22</v>
      </c>
      <c r="B618" s="20" t="s">
        <v>321</v>
      </c>
      <c r="C618" s="20" t="s">
        <v>83</v>
      </c>
      <c r="D618" s="20" t="s">
        <v>91</v>
      </c>
      <c r="E618" s="20" t="s">
        <v>527</v>
      </c>
      <c r="F618" s="20" t="s">
        <v>23</v>
      </c>
      <c r="G618" s="23"/>
    </row>
    <row r="619" spans="1:7" s="34" customFormat="1" ht="27" hidden="1">
      <c r="A619" s="30" t="s">
        <v>528</v>
      </c>
      <c r="B619" s="32" t="s">
        <v>321</v>
      </c>
      <c r="C619" s="32" t="s">
        <v>81</v>
      </c>
      <c r="D619" s="32" t="s">
        <v>91</v>
      </c>
      <c r="E619" s="32" t="s">
        <v>529</v>
      </c>
      <c r="F619" s="20"/>
      <c r="G619" s="26">
        <f>G620+G622</f>
        <v>0</v>
      </c>
    </row>
    <row r="620" spans="1:7" s="34" customFormat="1" ht="12.75" hidden="1">
      <c r="A620" s="31" t="s">
        <v>521</v>
      </c>
      <c r="B620" s="20" t="s">
        <v>321</v>
      </c>
      <c r="C620" s="20" t="s">
        <v>81</v>
      </c>
      <c r="D620" s="20" t="s">
        <v>91</v>
      </c>
      <c r="E620" s="20" t="s">
        <v>530</v>
      </c>
      <c r="F620" s="20"/>
      <c r="G620" s="23">
        <f>G621</f>
        <v>0</v>
      </c>
    </row>
    <row r="621" spans="1:7" s="34" customFormat="1" ht="25.5" hidden="1">
      <c r="A621" s="31" t="s">
        <v>22</v>
      </c>
      <c r="B621" s="20" t="s">
        <v>321</v>
      </c>
      <c r="C621" s="20" t="s">
        <v>81</v>
      </c>
      <c r="D621" s="20" t="s">
        <v>91</v>
      </c>
      <c r="E621" s="20" t="s">
        <v>530</v>
      </c>
      <c r="F621" s="20" t="s">
        <v>23</v>
      </c>
      <c r="G621" s="23"/>
    </row>
    <row r="622" spans="1:7" s="34" customFormat="1" ht="12.75" hidden="1">
      <c r="A622" s="31" t="s">
        <v>523</v>
      </c>
      <c r="B622" s="20" t="s">
        <v>321</v>
      </c>
      <c r="C622" s="20" t="s">
        <v>81</v>
      </c>
      <c r="D622" s="20" t="s">
        <v>91</v>
      </c>
      <c r="E622" s="20" t="s">
        <v>531</v>
      </c>
      <c r="F622" s="20"/>
      <c r="G622" s="23">
        <f>G623</f>
        <v>0</v>
      </c>
    </row>
    <row r="623" spans="1:7" s="34" customFormat="1" ht="25.5" hidden="1">
      <c r="A623" s="31" t="s">
        <v>22</v>
      </c>
      <c r="B623" s="20" t="s">
        <v>321</v>
      </c>
      <c r="C623" s="20" t="s">
        <v>81</v>
      </c>
      <c r="D623" s="20" t="s">
        <v>91</v>
      </c>
      <c r="E623" s="20" t="s">
        <v>531</v>
      </c>
      <c r="F623" s="20" t="s">
        <v>23</v>
      </c>
      <c r="G623" s="23"/>
    </row>
    <row r="624" spans="1:7" s="34" customFormat="1" ht="27" hidden="1">
      <c r="A624" s="30" t="s">
        <v>532</v>
      </c>
      <c r="B624" s="32" t="s">
        <v>321</v>
      </c>
      <c r="C624" s="32" t="s">
        <v>81</v>
      </c>
      <c r="D624" s="32" t="s">
        <v>91</v>
      </c>
      <c r="E624" s="32" t="s">
        <v>533</v>
      </c>
      <c r="F624" s="20"/>
      <c r="G624" s="26">
        <f>G625+G627</f>
        <v>0</v>
      </c>
    </row>
    <row r="625" spans="1:7" s="34" customFormat="1" ht="12.75" hidden="1">
      <c r="A625" s="31" t="s">
        <v>521</v>
      </c>
      <c r="B625" s="20" t="s">
        <v>321</v>
      </c>
      <c r="C625" s="20" t="s">
        <v>81</v>
      </c>
      <c r="D625" s="20" t="s">
        <v>91</v>
      </c>
      <c r="E625" s="20" t="s">
        <v>534</v>
      </c>
      <c r="F625" s="20"/>
      <c r="G625" s="23">
        <f>G626</f>
        <v>0</v>
      </c>
    </row>
    <row r="626" spans="1:7" s="34" customFormat="1" ht="25.5" hidden="1">
      <c r="A626" s="31" t="s">
        <v>22</v>
      </c>
      <c r="B626" s="20" t="s">
        <v>321</v>
      </c>
      <c r="C626" s="20" t="s">
        <v>81</v>
      </c>
      <c r="D626" s="20" t="s">
        <v>91</v>
      </c>
      <c r="E626" s="20" t="s">
        <v>534</v>
      </c>
      <c r="F626" s="20" t="s">
        <v>23</v>
      </c>
      <c r="G626" s="23">
        <f>1000+(-1000)</f>
        <v>0</v>
      </c>
    </row>
    <row r="627" spans="1:7" s="34" customFormat="1" ht="12.75" hidden="1">
      <c r="A627" s="31" t="s">
        <v>523</v>
      </c>
      <c r="B627" s="20" t="s">
        <v>321</v>
      </c>
      <c r="C627" s="20" t="s">
        <v>81</v>
      </c>
      <c r="D627" s="20" t="s">
        <v>91</v>
      </c>
      <c r="E627" s="20" t="s">
        <v>535</v>
      </c>
      <c r="F627" s="20"/>
      <c r="G627" s="23">
        <f>G628</f>
        <v>0</v>
      </c>
    </row>
    <row r="628" spans="1:7" s="34" customFormat="1" ht="25.5" hidden="1">
      <c r="A628" s="31" t="s">
        <v>22</v>
      </c>
      <c r="B628" s="20" t="s">
        <v>321</v>
      </c>
      <c r="C628" s="20" t="s">
        <v>81</v>
      </c>
      <c r="D628" s="20" t="s">
        <v>91</v>
      </c>
      <c r="E628" s="20" t="s">
        <v>535</v>
      </c>
      <c r="F628" s="20" t="s">
        <v>23</v>
      </c>
      <c r="G628" s="23"/>
    </row>
    <row r="629" spans="1:7" s="34" customFormat="1" ht="40.5" hidden="1">
      <c r="A629" s="30" t="s">
        <v>536</v>
      </c>
      <c r="B629" s="32" t="s">
        <v>321</v>
      </c>
      <c r="C629" s="32" t="s">
        <v>81</v>
      </c>
      <c r="D629" s="32" t="s">
        <v>91</v>
      </c>
      <c r="E629" s="32" t="s">
        <v>537</v>
      </c>
      <c r="F629" s="20"/>
      <c r="G629" s="26">
        <f>G630</f>
        <v>0</v>
      </c>
    </row>
    <row r="630" spans="1:7" s="34" customFormat="1" ht="54" hidden="1" customHeight="1">
      <c r="A630" s="31" t="s">
        <v>538</v>
      </c>
      <c r="B630" s="20" t="s">
        <v>321</v>
      </c>
      <c r="C630" s="20" t="s">
        <v>81</v>
      </c>
      <c r="D630" s="20" t="s">
        <v>91</v>
      </c>
      <c r="E630" s="20" t="s">
        <v>539</v>
      </c>
      <c r="F630" s="20"/>
      <c r="G630" s="23">
        <f>G631+G632</f>
        <v>0</v>
      </c>
    </row>
    <row r="631" spans="1:7" s="34" customFormat="1" ht="25.5" hidden="1">
      <c r="A631" s="31" t="s">
        <v>22</v>
      </c>
      <c r="B631" s="20" t="s">
        <v>321</v>
      </c>
      <c r="C631" s="20" t="s">
        <v>81</v>
      </c>
      <c r="D631" s="20" t="s">
        <v>91</v>
      </c>
      <c r="E631" s="20" t="s">
        <v>539</v>
      </c>
      <c r="F631" s="20" t="s">
        <v>23</v>
      </c>
      <c r="G631" s="23"/>
    </row>
    <row r="632" spans="1:7" s="34" customFormat="1" ht="25.5" hidden="1">
      <c r="A632" s="31" t="s">
        <v>125</v>
      </c>
      <c r="B632" s="20" t="s">
        <v>321</v>
      </c>
      <c r="C632" s="20" t="s">
        <v>81</v>
      </c>
      <c r="D632" s="20" t="s">
        <v>91</v>
      </c>
      <c r="E632" s="20" t="s">
        <v>539</v>
      </c>
      <c r="F632" s="20" t="s">
        <v>126</v>
      </c>
      <c r="G632" s="23"/>
    </row>
    <row r="633" spans="1:7" s="34" customFormat="1" ht="27" hidden="1">
      <c r="A633" s="30" t="s">
        <v>540</v>
      </c>
      <c r="B633" s="32" t="s">
        <v>321</v>
      </c>
      <c r="C633" s="32" t="s">
        <v>81</v>
      </c>
      <c r="D633" s="32" t="s">
        <v>91</v>
      </c>
      <c r="E633" s="32" t="s">
        <v>541</v>
      </c>
      <c r="F633" s="20"/>
      <c r="G633" s="59">
        <f>G634+G636</f>
        <v>0</v>
      </c>
    </row>
    <row r="634" spans="1:7" s="34" customFormat="1" ht="12.75" hidden="1">
      <c r="A634" s="31" t="s">
        <v>542</v>
      </c>
      <c r="B634" s="33" t="s">
        <v>321</v>
      </c>
      <c r="C634" s="20" t="s">
        <v>81</v>
      </c>
      <c r="D634" s="33" t="s">
        <v>91</v>
      </c>
      <c r="E634" s="20" t="s">
        <v>543</v>
      </c>
      <c r="F634" s="20"/>
      <c r="G634" s="23">
        <f t="shared" ref="G634" si="70">G635</f>
        <v>0</v>
      </c>
    </row>
    <row r="635" spans="1:7" s="34" customFormat="1" ht="25.5" hidden="1">
      <c r="A635" s="31" t="s">
        <v>22</v>
      </c>
      <c r="B635" s="20" t="s">
        <v>321</v>
      </c>
      <c r="C635" s="20" t="s">
        <v>81</v>
      </c>
      <c r="D635" s="20" t="s">
        <v>91</v>
      </c>
      <c r="E635" s="20" t="s">
        <v>543</v>
      </c>
      <c r="F635" s="20" t="s">
        <v>23</v>
      </c>
      <c r="G635" s="23">
        <f>16024+(-15383-641)</f>
        <v>0</v>
      </c>
    </row>
    <row r="636" spans="1:7" s="34" customFormat="1" ht="12.75" hidden="1">
      <c r="A636" s="31" t="s">
        <v>544</v>
      </c>
      <c r="B636" s="20" t="s">
        <v>321</v>
      </c>
      <c r="C636" s="20" t="s">
        <v>81</v>
      </c>
      <c r="D636" s="20" t="s">
        <v>91</v>
      </c>
      <c r="E636" s="20" t="s">
        <v>545</v>
      </c>
      <c r="F636" s="20"/>
      <c r="G636" s="23">
        <f>G637</f>
        <v>0</v>
      </c>
    </row>
    <row r="637" spans="1:7" s="34" customFormat="1" ht="25.5" hidden="1">
      <c r="A637" s="31" t="s">
        <v>22</v>
      </c>
      <c r="B637" s="20" t="s">
        <v>321</v>
      </c>
      <c r="C637" s="20" t="s">
        <v>81</v>
      </c>
      <c r="D637" s="20" t="s">
        <v>91</v>
      </c>
      <c r="E637" s="20" t="s">
        <v>545</v>
      </c>
      <c r="F637" s="20" t="s">
        <v>23</v>
      </c>
      <c r="G637" s="23"/>
    </row>
    <row r="638" spans="1:7" s="34" customFormat="1" ht="12.75">
      <c r="A638" s="29" t="s">
        <v>16</v>
      </c>
      <c r="B638" s="25" t="s">
        <v>321</v>
      </c>
      <c r="C638" s="25" t="s">
        <v>81</v>
      </c>
      <c r="D638" s="25" t="s">
        <v>91</v>
      </c>
      <c r="E638" s="25" t="s">
        <v>339</v>
      </c>
      <c r="F638" s="20"/>
      <c r="G638" s="26">
        <f>G639+G645+G651+G659+G664</f>
        <v>7361</v>
      </c>
    </row>
    <row r="639" spans="1:7" s="34" customFormat="1" ht="13.5" hidden="1">
      <c r="A639" s="30" t="s">
        <v>546</v>
      </c>
      <c r="B639" s="32" t="s">
        <v>321</v>
      </c>
      <c r="C639" s="32" t="s">
        <v>81</v>
      </c>
      <c r="D639" s="32" t="s">
        <v>91</v>
      </c>
      <c r="E639" s="32" t="s">
        <v>547</v>
      </c>
      <c r="F639" s="20"/>
      <c r="G639" s="26">
        <f>G640+G643</f>
        <v>0</v>
      </c>
    </row>
    <row r="640" spans="1:7" s="34" customFormat="1" ht="12.75" hidden="1">
      <c r="A640" s="31" t="s">
        <v>548</v>
      </c>
      <c r="B640" s="20" t="s">
        <v>321</v>
      </c>
      <c r="C640" s="20" t="s">
        <v>81</v>
      </c>
      <c r="D640" s="20" t="s">
        <v>91</v>
      </c>
      <c r="E640" s="20" t="s">
        <v>549</v>
      </c>
      <c r="F640" s="20"/>
      <c r="G640" s="23">
        <f>G641+G642</f>
        <v>0</v>
      </c>
    </row>
    <row r="641" spans="1:7" s="34" customFormat="1" ht="25.5" hidden="1">
      <c r="A641" s="31" t="s">
        <v>22</v>
      </c>
      <c r="B641" s="20" t="s">
        <v>321</v>
      </c>
      <c r="C641" s="20" t="s">
        <v>81</v>
      </c>
      <c r="D641" s="20" t="s">
        <v>91</v>
      </c>
      <c r="E641" s="20" t="s">
        <v>549</v>
      </c>
      <c r="F641" s="20" t="s">
        <v>23</v>
      </c>
      <c r="G641" s="23"/>
    </row>
    <row r="642" spans="1:7" s="34" customFormat="1" ht="25.5" hidden="1">
      <c r="A642" s="31" t="s">
        <v>125</v>
      </c>
      <c r="B642" s="20" t="s">
        <v>321</v>
      </c>
      <c r="C642" s="20" t="s">
        <v>81</v>
      </c>
      <c r="D642" s="20" t="s">
        <v>91</v>
      </c>
      <c r="E642" s="20" t="s">
        <v>549</v>
      </c>
      <c r="F642" s="20" t="s">
        <v>126</v>
      </c>
      <c r="G642" s="23"/>
    </row>
    <row r="643" spans="1:7" s="34" customFormat="1" ht="12.75" hidden="1">
      <c r="A643" s="31" t="s">
        <v>550</v>
      </c>
      <c r="B643" s="20" t="s">
        <v>321</v>
      </c>
      <c r="C643" s="20" t="s">
        <v>81</v>
      </c>
      <c r="D643" s="20" t="s">
        <v>91</v>
      </c>
      <c r="E643" s="20" t="s">
        <v>551</v>
      </c>
      <c r="F643" s="20"/>
      <c r="G643" s="23">
        <f>G644</f>
        <v>0</v>
      </c>
    </row>
    <row r="644" spans="1:7" s="34" customFormat="1" ht="25.5" hidden="1">
      <c r="A644" s="31" t="s">
        <v>125</v>
      </c>
      <c r="B644" s="20" t="s">
        <v>321</v>
      </c>
      <c r="C644" s="20" t="s">
        <v>81</v>
      </c>
      <c r="D644" s="20" t="s">
        <v>91</v>
      </c>
      <c r="E644" s="20" t="s">
        <v>551</v>
      </c>
      <c r="F644" s="20" t="s">
        <v>126</v>
      </c>
      <c r="G644" s="23"/>
    </row>
    <row r="645" spans="1:7" s="34" customFormat="1" ht="13.5" hidden="1">
      <c r="A645" s="30" t="s">
        <v>552</v>
      </c>
      <c r="B645" s="32" t="s">
        <v>321</v>
      </c>
      <c r="C645" s="32" t="s">
        <v>81</v>
      </c>
      <c r="D645" s="32" t="s">
        <v>91</v>
      </c>
      <c r="E645" s="32" t="s">
        <v>553</v>
      </c>
      <c r="F645" s="20"/>
      <c r="G645" s="26">
        <f>G646+G649</f>
        <v>0</v>
      </c>
    </row>
    <row r="646" spans="1:7" s="34" customFormat="1" ht="12.75" hidden="1">
      <c r="A646" s="31" t="s">
        <v>548</v>
      </c>
      <c r="B646" s="20" t="s">
        <v>321</v>
      </c>
      <c r="C646" s="20" t="s">
        <v>81</v>
      </c>
      <c r="D646" s="20" t="s">
        <v>91</v>
      </c>
      <c r="E646" s="20" t="s">
        <v>554</v>
      </c>
      <c r="F646" s="20"/>
      <c r="G646" s="23">
        <f>G647+G648</f>
        <v>0</v>
      </c>
    </row>
    <row r="647" spans="1:7" s="34" customFormat="1" ht="25.5" hidden="1">
      <c r="A647" s="31" t="s">
        <v>22</v>
      </c>
      <c r="B647" s="20" t="s">
        <v>321</v>
      </c>
      <c r="C647" s="20" t="s">
        <v>81</v>
      </c>
      <c r="D647" s="20" t="s">
        <v>91</v>
      </c>
      <c r="E647" s="20" t="s">
        <v>554</v>
      </c>
      <c r="F647" s="20" t="s">
        <v>23</v>
      </c>
      <c r="G647" s="23"/>
    </row>
    <row r="648" spans="1:7" s="34" customFormat="1" ht="25.5" hidden="1">
      <c r="A648" s="31" t="s">
        <v>125</v>
      </c>
      <c r="B648" s="20" t="s">
        <v>321</v>
      </c>
      <c r="C648" s="20" t="s">
        <v>81</v>
      </c>
      <c r="D648" s="20" t="s">
        <v>91</v>
      </c>
      <c r="E648" s="20" t="s">
        <v>554</v>
      </c>
      <c r="F648" s="20" t="s">
        <v>126</v>
      </c>
      <c r="G648" s="23"/>
    </row>
    <row r="649" spans="1:7" s="34" customFormat="1" ht="12.75" hidden="1">
      <c r="A649" s="31" t="s">
        <v>555</v>
      </c>
      <c r="B649" s="20" t="s">
        <v>321</v>
      </c>
      <c r="C649" s="20" t="s">
        <v>81</v>
      </c>
      <c r="D649" s="20" t="s">
        <v>91</v>
      </c>
      <c r="E649" s="20" t="s">
        <v>556</v>
      </c>
      <c r="F649" s="20"/>
      <c r="G649" s="23">
        <f>G650</f>
        <v>0</v>
      </c>
    </row>
    <row r="650" spans="1:7" s="34" customFormat="1" ht="25.5" hidden="1">
      <c r="A650" s="31" t="s">
        <v>125</v>
      </c>
      <c r="B650" s="20" t="s">
        <v>321</v>
      </c>
      <c r="C650" s="20" t="s">
        <v>81</v>
      </c>
      <c r="D650" s="20" t="s">
        <v>91</v>
      </c>
      <c r="E650" s="20" t="s">
        <v>556</v>
      </c>
      <c r="F650" s="20" t="s">
        <v>126</v>
      </c>
      <c r="G650" s="23"/>
    </row>
    <row r="651" spans="1:7" hidden="1">
      <c r="A651" s="30" t="s">
        <v>557</v>
      </c>
      <c r="B651" s="32" t="s">
        <v>321</v>
      </c>
      <c r="C651" s="32" t="s">
        <v>81</v>
      </c>
      <c r="D651" s="32" t="s">
        <v>91</v>
      </c>
      <c r="E651" s="32" t="s">
        <v>558</v>
      </c>
      <c r="F651" s="20"/>
      <c r="G651" s="26">
        <f>G652+G654+G657</f>
        <v>0</v>
      </c>
    </row>
    <row r="652" spans="1:7" s="34" customFormat="1" ht="12.75" hidden="1">
      <c r="A652" s="31" t="s">
        <v>559</v>
      </c>
      <c r="B652" s="20" t="s">
        <v>321</v>
      </c>
      <c r="C652" s="20" t="s">
        <v>81</v>
      </c>
      <c r="D652" s="20" t="s">
        <v>91</v>
      </c>
      <c r="E652" s="20" t="s">
        <v>560</v>
      </c>
      <c r="F652" s="20"/>
      <c r="G652" s="23">
        <f t="shared" ref="G652" si="71">G653</f>
        <v>0</v>
      </c>
    </row>
    <row r="653" spans="1:7" s="34" customFormat="1" ht="25.5" hidden="1">
      <c r="A653" s="31" t="s">
        <v>22</v>
      </c>
      <c r="B653" s="20" t="s">
        <v>321</v>
      </c>
      <c r="C653" s="20" t="s">
        <v>81</v>
      </c>
      <c r="D653" s="20" t="s">
        <v>91</v>
      </c>
      <c r="E653" s="20" t="s">
        <v>560</v>
      </c>
      <c r="F653" s="20" t="s">
        <v>23</v>
      </c>
      <c r="G653" s="23"/>
    </row>
    <row r="654" spans="1:7" s="34" customFormat="1" ht="12.75" hidden="1">
      <c r="A654" s="31" t="s">
        <v>548</v>
      </c>
      <c r="B654" s="20" t="s">
        <v>321</v>
      </c>
      <c r="C654" s="20" t="s">
        <v>81</v>
      </c>
      <c r="D654" s="20" t="s">
        <v>91</v>
      </c>
      <c r="E654" s="20" t="s">
        <v>561</v>
      </c>
      <c r="F654" s="20"/>
      <c r="G654" s="23">
        <f>G655+G656</f>
        <v>0</v>
      </c>
    </row>
    <row r="655" spans="1:7" s="34" customFormat="1" ht="25.5" hidden="1">
      <c r="A655" s="31" t="s">
        <v>22</v>
      </c>
      <c r="B655" s="20" t="s">
        <v>321</v>
      </c>
      <c r="C655" s="20" t="s">
        <v>81</v>
      </c>
      <c r="D655" s="20" t="s">
        <v>91</v>
      </c>
      <c r="E655" s="20" t="s">
        <v>561</v>
      </c>
      <c r="F655" s="20" t="s">
        <v>23</v>
      </c>
      <c r="G655" s="23"/>
    </row>
    <row r="656" spans="1:7" s="34" customFormat="1" ht="25.5" hidden="1">
      <c r="A656" s="31" t="s">
        <v>125</v>
      </c>
      <c r="B656" s="20" t="s">
        <v>321</v>
      </c>
      <c r="C656" s="20" t="s">
        <v>81</v>
      </c>
      <c r="D656" s="20" t="s">
        <v>91</v>
      </c>
      <c r="E656" s="20" t="s">
        <v>561</v>
      </c>
      <c r="F656" s="20" t="s">
        <v>126</v>
      </c>
      <c r="G656" s="23"/>
    </row>
    <row r="657" spans="1:7" s="34" customFormat="1" ht="12.75" hidden="1">
      <c r="A657" s="31" t="s">
        <v>550</v>
      </c>
      <c r="B657" s="20" t="s">
        <v>321</v>
      </c>
      <c r="C657" s="20" t="s">
        <v>81</v>
      </c>
      <c r="D657" s="20" t="s">
        <v>91</v>
      </c>
      <c r="E657" s="20" t="s">
        <v>562</v>
      </c>
      <c r="F657" s="20"/>
      <c r="G657" s="23">
        <f>G658</f>
        <v>0</v>
      </c>
    </row>
    <row r="658" spans="1:7" s="34" customFormat="1" ht="25.5" hidden="1">
      <c r="A658" s="31" t="s">
        <v>125</v>
      </c>
      <c r="B658" s="20" t="s">
        <v>321</v>
      </c>
      <c r="C658" s="20" t="s">
        <v>81</v>
      </c>
      <c r="D658" s="20" t="s">
        <v>91</v>
      </c>
      <c r="E658" s="20" t="s">
        <v>562</v>
      </c>
      <c r="F658" s="20" t="s">
        <v>126</v>
      </c>
      <c r="G658" s="23"/>
    </row>
    <row r="659" spans="1:7" s="34" customFormat="1" ht="42" customHeight="1">
      <c r="A659" s="30" t="s">
        <v>340</v>
      </c>
      <c r="B659" s="32" t="s">
        <v>321</v>
      </c>
      <c r="C659" s="32" t="s">
        <v>81</v>
      </c>
      <c r="D659" s="32" t="s">
        <v>91</v>
      </c>
      <c r="E659" s="32" t="s">
        <v>341</v>
      </c>
      <c r="F659" s="20"/>
      <c r="G659" s="26">
        <f>G660+G662</f>
        <v>7361</v>
      </c>
    </row>
    <row r="660" spans="1:7" s="34" customFormat="1" ht="25.5" hidden="1">
      <c r="A660" s="36" t="s">
        <v>342</v>
      </c>
      <c r="B660" s="20" t="s">
        <v>321</v>
      </c>
      <c r="C660" s="20" t="s">
        <v>81</v>
      </c>
      <c r="D660" s="20" t="s">
        <v>91</v>
      </c>
      <c r="E660" s="20" t="s">
        <v>343</v>
      </c>
      <c r="F660" s="20"/>
      <c r="G660" s="23">
        <f>G661</f>
        <v>0</v>
      </c>
    </row>
    <row r="661" spans="1:7" s="34" customFormat="1" ht="12.75" hidden="1">
      <c r="A661" s="31" t="s">
        <v>31</v>
      </c>
      <c r="B661" s="20" t="s">
        <v>321</v>
      </c>
      <c r="C661" s="20" t="s">
        <v>81</v>
      </c>
      <c r="D661" s="20" t="s">
        <v>91</v>
      </c>
      <c r="E661" s="20" t="s">
        <v>343</v>
      </c>
      <c r="F661" s="20" t="s">
        <v>33</v>
      </c>
      <c r="G661" s="23">
        <f>28190+(17530)-45720</f>
        <v>0</v>
      </c>
    </row>
    <row r="662" spans="1:7" s="34" customFormat="1" ht="51">
      <c r="A662" s="31" t="s">
        <v>563</v>
      </c>
      <c r="B662" s="20" t="s">
        <v>321</v>
      </c>
      <c r="C662" s="20" t="s">
        <v>81</v>
      </c>
      <c r="D662" s="20" t="s">
        <v>91</v>
      </c>
      <c r="E662" s="20" t="s">
        <v>564</v>
      </c>
      <c r="F662" s="20"/>
      <c r="G662" s="23">
        <f>G663</f>
        <v>7361</v>
      </c>
    </row>
    <row r="663" spans="1:7" s="34" customFormat="1" ht="12.75">
      <c r="A663" s="31" t="s">
        <v>31</v>
      </c>
      <c r="B663" s="20" t="s">
        <v>321</v>
      </c>
      <c r="C663" s="20" t="s">
        <v>81</v>
      </c>
      <c r="D663" s="20" t="s">
        <v>91</v>
      </c>
      <c r="E663" s="20" t="s">
        <v>564</v>
      </c>
      <c r="F663" s="20" t="s">
        <v>33</v>
      </c>
      <c r="G663" s="23">
        <f>6728+(633)</f>
        <v>7361</v>
      </c>
    </row>
    <row r="664" spans="1:7" s="34" customFormat="1" ht="48" hidden="1" customHeight="1">
      <c r="A664" s="29" t="s">
        <v>421</v>
      </c>
      <c r="B664" s="32" t="s">
        <v>321</v>
      </c>
      <c r="C664" s="32" t="s">
        <v>81</v>
      </c>
      <c r="D664" s="32" t="s">
        <v>91</v>
      </c>
      <c r="E664" s="32" t="s">
        <v>422</v>
      </c>
      <c r="F664" s="20"/>
      <c r="G664" s="26">
        <f>G665+G667</f>
        <v>0</v>
      </c>
    </row>
    <row r="665" spans="1:7" s="34" customFormat="1" ht="25.5" hidden="1">
      <c r="A665" s="31" t="s">
        <v>423</v>
      </c>
      <c r="B665" s="20" t="s">
        <v>321</v>
      </c>
      <c r="C665" s="20" t="s">
        <v>81</v>
      </c>
      <c r="D665" s="20" t="s">
        <v>91</v>
      </c>
      <c r="E665" s="20" t="s">
        <v>424</v>
      </c>
      <c r="F665" s="20"/>
      <c r="G665" s="23">
        <f>G666</f>
        <v>0</v>
      </c>
    </row>
    <row r="666" spans="1:7" s="34" customFormat="1" ht="12.75" hidden="1">
      <c r="A666" s="31" t="s">
        <v>31</v>
      </c>
      <c r="B666" s="20" t="s">
        <v>321</v>
      </c>
      <c r="C666" s="20" t="s">
        <v>81</v>
      </c>
      <c r="D666" s="20" t="s">
        <v>91</v>
      </c>
      <c r="E666" s="20" t="s">
        <v>424</v>
      </c>
      <c r="F666" s="20" t="s">
        <v>33</v>
      </c>
      <c r="G666" s="23">
        <f>9657+(1824+43774)-55255</f>
        <v>0</v>
      </c>
    </row>
    <row r="667" spans="1:7" s="34" customFormat="1" ht="38.25" hidden="1">
      <c r="A667" s="31" t="s">
        <v>565</v>
      </c>
      <c r="B667" s="20" t="s">
        <v>321</v>
      </c>
      <c r="C667" s="20" t="s">
        <v>81</v>
      </c>
      <c r="D667" s="20" t="s">
        <v>91</v>
      </c>
      <c r="E667" s="20" t="s">
        <v>566</v>
      </c>
      <c r="F667" s="20"/>
      <c r="G667" s="23">
        <f>G668</f>
        <v>0</v>
      </c>
    </row>
    <row r="668" spans="1:7" s="34" customFormat="1" ht="12.75" hidden="1">
      <c r="A668" s="31" t="s">
        <v>31</v>
      </c>
      <c r="B668" s="20" t="s">
        <v>321</v>
      </c>
      <c r="C668" s="20" t="s">
        <v>81</v>
      </c>
      <c r="D668" s="20" t="s">
        <v>91</v>
      </c>
      <c r="E668" s="20" t="s">
        <v>566</v>
      </c>
      <c r="F668" s="20" t="s">
        <v>33</v>
      </c>
      <c r="G668" s="23"/>
    </row>
    <row r="669" spans="1:7" s="34" customFormat="1" ht="12.75">
      <c r="A669" s="29" t="s">
        <v>107</v>
      </c>
      <c r="B669" s="25" t="s">
        <v>321</v>
      </c>
      <c r="C669" s="25" t="s">
        <v>81</v>
      </c>
      <c r="D669" s="25" t="s">
        <v>108</v>
      </c>
      <c r="E669" s="25"/>
      <c r="F669" s="25"/>
      <c r="G669" s="26">
        <f>G670+G719</f>
        <v>83639</v>
      </c>
    </row>
    <row r="670" spans="1:7" s="34" customFormat="1" ht="25.5">
      <c r="A670" s="29" t="s">
        <v>109</v>
      </c>
      <c r="B670" s="25" t="s">
        <v>321</v>
      </c>
      <c r="C670" s="25" t="s">
        <v>81</v>
      </c>
      <c r="D670" s="25" t="s">
        <v>108</v>
      </c>
      <c r="E670" s="25" t="s">
        <v>110</v>
      </c>
      <c r="F670" s="25"/>
      <c r="G670" s="26">
        <f>G671+G694</f>
        <v>78163</v>
      </c>
    </row>
    <row r="671" spans="1:7" s="34" customFormat="1" ht="12.75">
      <c r="A671" s="29" t="s">
        <v>84</v>
      </c>
      <c r="B671" s="25" t="s">
        <v>321</v>
      </c>
      <c r="C671" s="25" t="s">
        <v>81</v>
      </c>
      <c r="D671" s="25" t="s">
        <v>108</v>
      </c>
      <c r="E671" s="25" t="s">
        <v>111</v>
      </c>
      <c r="F671" s="20"/>
      <c r="G671" s="26">
        <f>G672+G683+G691+G686</f>
        <v>20000</v>
      </c>
    </row>
    <row r="672" spans="1:7" s="34" customFormat="1" ht="25.5" hidden="1">
      <c r="A672" s="29" t="s">
        <v>112</v>
      </c>
      <c r="B672" s="25" t="s">
        <v>321</v>
      </c>
      <c r="C672" s="25" t="s">
        <v>81</v>
      </c>
      <c r="D672" s="25" t="s">
        <v>108</v>
      </c>
      <c r="E672" s="25" t="s">
        <v>113</v>
      </c>
      <c r="F672" s="20"/>
      <c r="G672" s="26">
        <f>G673+G675+G677+G679+G681</f>
        <v>0</v>
      </c>
    </row>
    <row r="673" spans="1:7" s="34" customFormat="1" ht="36.75" hidden="1" customHeight="1">
      <c r="A673" s="31" t="s">
        <v>114</v>
      </c>
      <c r="B673" s="20" t="s">
        <v>321</v>
      </c>
      <c r="C673" s="20" t="s">
        <v>81</v>
      </c>
      <c r="D673" s="20" t="s">
        <v>108</v>
      </c>
      <c r="E673" s="20" t="s">
        <v>115</v>
      </c>
      <c r="F673" s="20"/>
      <c r="G673" s="23">
        <f>G674</f>
        <v>0</v>
      </c>
    </row>
    <row r="674" spans="1:7" s="34" customFormat="1" ht="25.5" hidden="1">
      <c r="A674" s="31" t="s">
        <v>22</v>
      </c>
      <c r="B674" s="20" t="s">
        <v>321</v>
      </c>
      <c r="C674" s="20" t="s">
        <v>81</v>
      </c>
      <c r="D674" s="20" t="s">
        <v>108</v>
      </c>
      <c r="E674" s="20" t="s">
        <v>115</v>
      </c>
      <c r="F674" s="20" t="s">
        <v>23</v>
      </c>
      <c r="G674" s="23"/>
    </row>
    <row r="675" spans="1:7" s="34" customFormat="1" ht="12.75" hidden="1">
      <c r="A675" s="31" t="s">
        <v>567</v>
      </c>
      <c r="B675" s="20" t="s">
        <v>321</v>
      </c>
      <c r="C675" s="20" t="s">
        <v>81</v>
      </c>
      <c r="D675" s="20" t="s">
        <v>108</v>
      </c>
      <c r="E675" s="20" t="s">
        <v>568</v>
      </c>
      <c r="F675" s="20"/>
      <c r="G675" s="23">
        <f>G676</f>
        <v>0</v>
      </c>
    </row>
    <row r="676" spans="1:7" s="34" customFormat="1" ht="25.5" hidden="1">
      <c r="A676" s="31" t="s">
        <v>22</v>
      </c>
      <c r="B676" s="20" t="s">
        <v>321</v>
      </c>
      <c r="C676" s="20" t="s">
        <v>81</v>
      </c>
      <c r="D676" s="20" t="s">
        <v>108</v>
      </c>
      <c r="E676" s="20" t="s">
        <v>568</v>
      </c>
      <c r="F676" s="20" t="s">
        <v>23</v>
      </c>
      <c r="G676" s="23"/>
    </row>
    <row r="677" spans="1:7" s="34" customFormat="1" ht="12.75" hidden="1">
      <c r="A677" s="60" t="s">
        <v>569</v>
      </c>
      <c r="B677" s="20" t="s">
        <v>321</v>
      </c>
      <c r="C677" s="20" t="s">
        <v>81</v>
      </c>
      <c r="D677" s="20" t="s">
        <v>108</v>
      </c>
      <c r="E677" s="20" t="s">
        <v>570</v>
      </c>
      <c r="F677" s="20"/>
      <c r="G677" s="23">
        <f>G678</f>
        <v>0</v>
      </c>
    </row>
    <row r="678" spans="1:7" s="34" customFormat="1" ht="25.5" hidden="1">
      <c r="A678" s="31" t="s">
        <v>22</v>
      </c>
      <c r="B678" s="20" t="s">
        <v>321</v>
      </c>
      <c r="C678" s="20" t="s">
        <v>81</v>
      </c>
      <c r="D678" s="20" t="s">
        <v>108</v>
      </c>
      <c r="E678" s="20" t="s">
        <v>570</v>
      </c>
      <c r="F678" s="20" t="s">
        <v>23</v>
      </c>
      <c r="G678" s="23"/>
    </row>
    <row r="679" spans="1:7" s="34" customFormat="1" ht="25.5" hidden="1">
      <c r="A679" s="61" t="s">
        <v>571</v>
      </c>
      <c r="B679" s="20" t="s">
        <v>321</v>
      </c>
      <c r="C679" s="20" t="s">
        <v>81</v>
      </c>
      <c r="D679" s="20" t="s">
        <v>108</v>
      </c>
      <c r="E679" s="20" t="s">
        <v>572</v>
      </c>
      <c r="F679" s="20"/>
      <c r="G679" s="23">
        <f>G680</f>
        <v>0</v>
      </c>
    </row>
    <row r="680" spans="1:7" s="34" customFormat="1" ht="25.5" hidden="1">
      <c r="A680" s="31" t="s">
        <v>76</v>
      </c>
      <c r="B680" s="20" t="s">
        <v>321</v>
      </c>
      <c r="C680" s="20" t="s">
        <v>81</v>
      </c>
      <c r="D680" s="20" t="s">
        <v>108</v>
      </c>
      <c r="E680" s="20" t="s">
        <v>572</v>
      </c>
      <c r="F680" s="20" t="s">
        <v>77</v>
      </c>
      <c r="G680" s="23"/>
    </row>
    <row r="681" spans="1:7" s="34" customFormat="1" ht="12.75" hidden="1">
      <c r="A681" s="31" t="s">
        <v>573</v>
      </c>
      <c r="B681" s="20" t="s">
        <v>321</v>
      </c>
      <c r="C681" s="20" t="s">
        <v>81</v>
      </c>
      <c r="D681" s="20" t="s">
        <v>108</v>
      </c>
      <c r="E681" s="20" t="s">
        <v>574</v>
      </c>
      <c r="F681" s="20"/>
      <c r="G681" s="23">
        <f>G682</f>
        <v>0</v>
      </c>
    </row>
    <row r="682" spans="1:7" s="34" customFormat="1" ht="12.75" hidden="1">
      <c r="A682" s="31" t="s">
        <v>575</v>
      </c>
      <c r="B682" s="20" t="s">
        <v>321</v>
      </c>
      <c r="C682" s="20" t="s">
        <v>81</v>
      </c>
      <c r="D682" s="20" t="s">
        <v>108</v>
      </c>
      <c r="E682" s="20" t="s">
        <v>574</v>
      </c>
      <c r="F682" s="20" t="s">
        <v>23</v>
      </c>
      <c r="G682" s="23"/>
    </row>
    <row r="683" spans="1:7" s="34" customFormat="1" ht="25.5">
      <c r="A683" s="29" t="s">
        <v>576</v>
      </c>
      <c r="B683" s="25" t="s">
        <v>321</v>
      </c>
      <c r="C683" s="25" t="s">
        <v>108</v>
      </c>
      <c r="D683" s="25" t="s">
        <v>108</v>
      </c>
      <c r="E683" s="25" t="s">
        <v>577</v>
      </c>
      <c r="F683" s="20"/>
      <c r="G683" s="26">
        <f t="shared" ref="G683:G684" si="72">G684</f>
        <v>20000</v>
      </c>
    </row>
    <row r="684" spans="1:7" s="34" customFormat="1" ht="12.75">
      <c r="A684" s="31" t="s">
        <v>578</v>
      </c>
      <c r="B684" s="33" t="s">
        <v>321</v>
      </c>
      <c r="C684" s="33" t="s">
        <v>108</v>
      </c>
      <c r="D684" s="33" t="s">
        <v>108</v>
      </c>
      <c r="E684" s="20" t="s">
        <v>579</v>
      </c>
      <c r="F684" s="20"/>
      <c r="G684" s="23">
        <f t="shared" si="72"/>
        <v>20000</v>
      </c>
    </row>
    <row r="685" spans="1:7" s="34" customFormat="1" ht="25.5">
      <c r="A685" s="31" t="s">
        <v>22</v>
      </c>
      <c r="B685" s="33" t="s">
        <v>321</v>
      </c>
      <c r="C685" s="20" t="s">
        <v>81</v>
      </c>
      <c r="D685" s="33" t="s">
        <v>108</v>
      </c>
      <c r="E685" s="20" t="s">
        <v>579</v>
      </c>
      <c r="F685" s="20" t="s">
        <v>23</v>
      </c>
      <c r="G685" s="23">
        <v>20000</v>
      </c>
    </row>
    <row r="686" spans="1:7" s="34" customFormat="1" ht="25.5" hidden="1">
      <c r="A686" s="29" t="s">
        <v>580</v>
      </c>
      <c r="B686" s="25" t="s">
        <v>321</v>
      </c>
      <c r="C686" s="25" t="s">
        <v>81</v>
      </c>
      <c r="D686" s="25" t="s">
        <v>108</v>
      </c>
      <c r="E686" s="25" t="s">
        <v>581</v>
      </c>
      <c r="F686" s="20"/>
      <c r="G686" s="26">
        <f>G687+G689</f>
        <v>0</v>
      </c>
    </row>
    <row r="687" spans="1:7" s="34" customFormat="1" ht="12.75" hidden="1">
      <c r="A687" s="31" t="s">
        <v>582</v>
      </c>
      <c r="B687" s="20" t="s">
        <v>321</v>
      </c>
      <c r="C687" s="20" t="s">
        <v>81</v>
      </c>
      <c r="D687" s="20" t="s">
        <v>108</v>
      </c>
      <c r="E687" s="20" t="s">
        <v>583</v>
      </c>
      <c r="F687" s="20"/>
      <c r="G687" s="23">
        <f>G688</f>
        <v>0</v>
      </c>
    </row>
    <row r="688" spans="1:7" s="34" customFormat="1" ht="25.5" hidden="1">
      <c r="A688" s="31" t="s">
        <v>125</v>
      </c>
      <c r="B688" s="20" t="s">
        <v>321</v>
      </c>
      <c r="C688" s="20" t="s">
        <v>81</v>
      </c>
      <c r="D688" s="20" t="s">
        <v>108</v>
      </c>
      <c r="E688" s="20" t="s">
        <v>583</v>
      </c>
      <c r="F688" s="20" t="s">
        <v>126</v>
      </c>
      <c r="G688" s="23"/>
    </row>
    <row r="689" spans="1:7" s="34" customFormat="1" ht="12.75" hidden="1">
      <c r="A689" s="31" t="s">
        <v>584</v>
      </c>
      <c r="B689" s="20" t="s">
        <v>321</v>
      </c>
      <c r="C689" s="20" t="s">
        <v>81</v>
      </c>
      <c r="D689" s="20" t="s">
        <v>108</v>
      </c>
      <c r="E689" s="20" t="s">
        <v>585</v>
      </c>
      <c r="F689" s="20"/>
      <c r="G689" s="23">
        <f>G690</f>
        <v>0</v>
      </c>
    </row>
    <row r="690" spans="1:7" s="34" customFormat="1" ht="25.5" hidden="1">
      <c r="A690" s="31" t="s">
        <v>125</v>
      </c>
      <c r="B690" s="20" t="s">
        <v>321</v>
      </c>
      <c r="C690" s="20" t="s">
        <v>81</v>
      </c>
      <c r="D690" s="20" t="s">
        <v>108</v>
      </c>
      <c r="E690" s="20" t="s">
        <v>585</v>
      </c>
      <c r="F690" s="20" t="s">
        <v>126</v>
      </c>
      <c r="G690" s="23"/>
    </row>
    <row r="691" spans="1:7" s="34" customFormat="1" ht="25.5" hidden="1">
      <c r="A691" s="29" t="s">
        <v>586</v>
      </c>
      <c r="B691" s="25" t="s">
        <v>321</v>
      </c>
      <c r="C691" s="25" t="s">
        <v>81</v>
      </c>
      <c r="D691" s="25" t="s">
        <v>108</v>
      </c>
      <c r="E691" s="25" t="s">
        <v>587</v>
      </c>
      <c r="F691" s="20"/>
      <c r="G691" s="26">
        <f t="shared" ref="G691:G692" si="73">G692</f>
        <v>0</v>
      </c>
    </row>
    <row r="692" spans="1:7" s="34" customFormat="1" ht="12.75" hidden="1">
      <c r="A692" s="31" t="s">
        <v>588</v>
      </c>
      <c r="B692" s="20" t="s">
        <v>321</v>
      </c>
      <c r="C692" s="20" t="s">
        <v>81</v>
      </c>
      <c r="D692" s="20" t="s">
        <v>108</v>
      </c>
      <c r="E692" s="20" t="s">
        <v>589</v>
      </c>
      <c r="F692" s="20"/>
      <c r="G692" s="23">
        <f t="shared" si="73"/>
        <v>0</v>
      </c>
    </row>
    <row r="693" spans="1:7" s="34" customFormat="1" ht="12.75" hidden="1">
      <c r="A693" s="31" t="s">
        <v>261</v>
      </c>
      <c r="B693" s="20" t="s">
        <v>321</v>
      </c>
      <c r="C693" s="20" t="s">
        <v>81</v>
      </c>
      <c r="D693" s="20" t="s">
        <v>108</v>
      </c>
      <c r="E693" s="20" t="s">
        <v>589</v>
      </c>
      <c r="F693" s="20" t="s">
        <v>262</v>
      </c>
      <c r="G693" s="23"/>
    </row>
    <row r="694" spans="1:7" s="34" customFormat="1" ht="12.75">
      <c r="A694" s="29" t="s">
        <v>16</v>
      </c>
      <c r="B694" s="25" t="s">
        <v>321</v>
      </c>
      <c r="C694" s="25" t="s">
        <v>81</v>
      </c>
      <c r="D694" s="25" t="s">
        <v>108</v>
      </c>
      <c r="E694" s="25" t="s">
        <v>425</v>
      </c>
      <c r="F694" s="20"/>
      <c r="G694" s="26">
        <f>G695</f>
        <v>58163</v>
      </c>
    </row>
    <row r="695" spans="1:7" s="34" customFormat="1" ht="27">
      <c r="A695" s="30" t="s">
        <v>514</v>
      </c>
      <c r="B695" s="32" t="s">
        <v>321</v>
      </c>
      <c r="C695" s="32" t="s">
        <v>81</v>
      </c>
      <c r="D695" s="32" t="s">
        <v>108</v>
      </c>
      <c r="E695" s="32" t="s">
        <v>515</v>
      </c>
      <c r="F695" s="20"/>
      <c r="G695" s="26">
        <f>G696+G699+G703+G706+G710+G712+G716+G701+G708+G714</f>
        <v>58163</v>
      </c>
    </row>
    <row r="696" spans="1:7" s="34" customFormat="1" ht="12.75">
      <c r="A696" s="31" t="s">
        <v>590</v>
      </c>
      <c r="B696" s="20" t="s">
        <v>321</v>
      </c>
      <c r="C696" s="20" t="s">
        <v>81</v>
      </c>
      <c r="D696" s="20" t="s">
        <v>108</v>
      </c>
      <c r="E696" s="20" t="s">
        <v>591</v>
      </c>
      <c r="F696" s="20"/>
      <c r="G696" s="23">
        <f>G697+G698</f>
        <v>9803</v>
      </c>
    </row>
    <row r="697" spans="1:7" s="34" customFormat="1" ht="25.5">
      <c r="A697" s="31" t="s">
        <v>22</v>
      </c>
      <c r="B697" s="20" t="s">
        <v>321</v>
      </c>
      <c r="C697" s="20" t="s">
        <v>81</v>
      </c>
      <c r="D697" s="20" t="s">
        <v>108</v>
      </c>
      <c r="E697" s="20" t="s">
        <v>591</v>
      </c>
      <c r="F697" s="20" t="s">
        <v>23</v>
      </c>
      <c r="G697" s="23">
        <f>5806+(1)-5</f>
        <v>5802</v>
      </c>
    </row>
    <row r="698" spans="1:7" s="34" customFormat="1" ht="25.5">
      <c r="A698" s="31" t="s">
        <v>125</v>
      </c>
      <c r="B698" s="20" t="s">
        <v>321</v>
      </c>
      <c r="C698" s="20" t="s">
        <v>81</v>
      </c>
      <c r="D698" s="20" t="s">
        <v>108</v>
      </c>
      <c r="E698" s="20" t="s">
        <v>591</v>
      </c>
      <c r="F698" s="20" t="s">
        <v>126</v>
      </c>
      <c r="G698" s="23">
        <v>4001</v>
      </c>
    </row>
    <row r="699" spans="1:7" s="34" customFormat="1" ht="12.75">
      <c r="A699" s="31" t="s">
        <v>592</v>
      </c>
      <c r="B699" s="20" t="s">
        <v>321</v>
      </c>
      <c r="C699" s="20" t="s">
        <v>81</v>
      </c>
      <c r="D699" s="20" t="s">
        <v>108</v>
      </c>
      <c r="E699" s="20" t="s">
        <v>593</v>
      </c>
      <c r="F699" s="20"/>
      <c r="G699" s="23">
        <f>G700</f>
        <v>248</v>
      </c>
    </row>
    <row r="700" spans="1:7" s="34" customFormat="1" ht="25.5">
      <c r="A700" s="31" t="s">
        <v>22</v>
      </c>
      <c r="B700" s="20" t="s">
        <v>321</v>
      </c>
      <c r="C700" s="20" t="s">
        <v>81</v>
      </c>
      <c r="D700" s="20" t="s">
        <v>108</v>
      </c>
      <c r="E700" s="20" t="s">
        <v>593</v>
      </c>
      <c r="F700" s="20" t="s">
        <v>23</v>
      </c>
      <c r="G700" s="23">
        <v>248</v>
      </c>
    </row>
    <row r="701" spans="1:7" s="34" customFormat="1" ht="12.75">
      <c r="A701" s="31" t="s">
        <v>516</v>
      </c>
      <c r="B701" s="20" t="s">
        <v>321</v>
      </c>
      <c r="C701" s="20" t="s">
        <v>81</v>
      </c>
      <c r="D701" s="20" t="s">
        <v>108</v>
      </c>
      <c r="E701" s="20" t="s">
        <v>517</v>
      </c>
      <c r="F701" s="20"/>
      <c r="G701" s="23">
        <f>G702</f>
        <v>250</v>
      </c>
    </row>
    <row r="702" spans="1:7" s="34" customFormat="1" ht="25.5">
      <c r="A702" s="31" t="s">
        <v>22</v>
      </c>
      <c r="B702" s="20" t="s">
        <v>321</v>
      </c>
      <c r="C702" s="20" t="s">
        <v>81</v>
      </c>
      <c r="D702" s="20" t="s">
        <v>108</v>
      </c>
      <c r="E702" s="20" t="s">
        <v>517</v>
      </c>
      <c r="F702" s="20" t="s">
        <v>23</v>
      </c>
      <c r="G702" s="23">
        <f>226+24</f>
        <v>250</v>
      </c>
    </row>
    <row r="703" spans="1:7" s="34" customFormat="1" ht="25.5">
      <c r="A703" s="31" t="s">
        <v>594</v>
      </c>
      <c r="B703" s="20" t="s">
        <v>321</v>
      </c>
      <c r="C703" s="20" t="s">
        <v>81</v>
      </c>
      <c r="D703" s="20" t="s">
        <v>108</v>
      </c>
      <c r="E703" s="20" t="s">
        <v>595</v>
      </c>
      <c r="F703" s="20"/>
      <c r="G703" s="23">
        <f>G704+G705</f>
        <v>41482</v>
      </c>
    </row>
    <row r="704" spans="1:7" s="34" customFormat="1" ht="25.5">
      <c r="A704" s="31" t="s">
        <v>22</v>
      </c>
      <c r="B704" s="20" t="s">
        <v>321</v>
      </c>
      <c r="C704" s="20" t="s">
        <v>81</v>
      </c>
      <c r="D704" s="20" t="s">
        <v>108</v>
      </c>
      <c r="E704" s="20" t="s">
        <v>595</v>
      </c>
      <c r="F704" s="20" t="s">
        <v>23</v>
      </c>
      <c r="G704" s="23">
        <f>709-19</f>
        <v>690</v>
      </c>
    </row>
    <row r="705" spans="1:7" s="34" customFormat="1" ht="25.5">
      <c r="A705" s="31" t="s">
        <v>125</v>
      </c>
      <c r="B705" s="20" t="s">
        <v>321</v>
      </c>
      <c r="C705" s="20" t="s">
        <v>81</v>
      </c>
      <c r="D705" s="20" t="s">
        <v>108</v>
      </c>
      <c r="E705" s="20" t="s">
        <v>595</v>
      </c>
      <c r="F705" s="20" t="s">
        <v>126</v>
      </c>
      <c r="G705" s="23">
        <f>39192+1600</f>
        <v>40792</v>
      </c>
    </row>
    <row r="706" spans="1:7" s="34" customFormat="1" ht="25.5">
      <c r="A706" s="31" t="s">
        <v>596</v>
      </c>
      <c r="B706" s="20" t="s">
        <v>321</v>
      </c>
      <c r="C706" s="20" t="s">
        <v>81</v>
      </c>
      <c r="D706" s="20" t="s">
        <v>108</v>
      </c>
      <c r="E706" s="20" t="s">
        <v>597</v>
      </c>
      <c r="F706" s="20"/>
      <c r="G706" s="23">
        <f>G707</f>
        <v>290</v>
      </c>
    </row>
    <row r="707" spans="1:7" s="34" customFormat="1" ht="25.5">
      <c r="A707" s="31" t="s">
        <v>22</v>
      </c>
      <c r="B707" s="20" t="s">
        <v>321</v>
      </c>
      <c r="C707" s="20" t="s">
        <v>81</v>
      </c>
      <c r="D707" s="20" t="s">
        <v>108</v>
      </c>
      <c r="E707" s="20" t="s">
        <v>597</v>
      </c>
      <c r="F707" s="20" t="s">
        <v>23</v>
      </c>
      <c r="G707" s="23">
        <f>90+200</f>
        <v>290</v>
      </c>
    </row>
    <row r="708" spans="1:7" s="34" customFormat="1" ht="25.5">
      <c r="A708" s="31" t="s">
        <v>598</v>
      </c>
      <c r="B708" s="20" t="s">
        <v>321</v>
      </c>
      <c r="C708" s="20" t="s">
        <v>81</v>
      </c>
      <c r="D708" s="20" t="s">
        <v>108</v>
      </c>
      <c r="E708" s="20" t="s">
        <v>599</v>
      </c>
      <c r="F708" s="20"/>
      <c r="G708" s="23">
        <f>G709</f>
        <v>54</v>
      </c>
    </row>
    <row r="709" spans="1:7" s="34" customFormat="1" ht="25.5">
      <c r="A709" s="31" t="s">
        <v>22</v>
      </c>
      <c r="B709" s="20" t="s">
        <v>321</v>
      </c>
      <c r="C709" s="20" t="s">
        <v>81</v>
      </c>
      <c r="D709" s="20" t="s">
        <v>108</v>
      </c>
      <c r="E709" s="20" t="s">
        <v>599</v>
      </c>
      <c r="F709" s="20" t="s">
        <v>23</v>
      </c>
      <c r="G709" s="23">
        <f>36+18</f>
        <v>54</v>
      </c>
    </row>
    <row r="710" spans="1:7" s="34" customFormat="1" ht="12.75" hidden="1">
      <c r="A710" s="31" t="s">
        <v>600</v>
      </c>
      <c r="B710" s="20" t="s">
        <v>321</v>
      </c>
      <c r="C710" s="20" t="s">
        <v>81</v>
      </c>
      <c r="D710" s="20" t="s">
        <v>108</v>
      </c>
      <c r="E710" s="20" t="s">
        <v>601</v>
      </c>
      <c r="F710" s="20"/>
      <c r="G710" s="23">
        <f>G711</f>
        <v>0</v>
      </c>
    </row>
    <row r="711" spans="1:7" s="34" customFormat="1" ht="25.5" hidden="1">
      <c r="A711" s="31" t="s">
        <v>22</v>
      </c>
      <c r="B711" s="20" t="s">
        <v>321</v>
      </c>
      <c r="C711" s="20" t="s">
        <v>81</v>
      </c>
      <c r="D711" s="20" t="s">
        <v>108</v>
      </c>
      <c r="E711" s="20" t="s">
        <v>601</v>
      </c>
      <c r="F711" s="20" t="s">
        <v>23</v>
      </c>
      <c r="G711" s="23"/>
    </row>
    <row r="712" spans="1:7" s="34" customFormat="1" ht="25.5" hidden="1">
      <c r="A712" s="31" t="s">
        <v>602</v>
      </c>
      <c r="B712" s="20" t="s">
        <v>321</v>
      </c>
      <c r="C712" s="20" t="s">
        <v>81</v>
      </c>
      <c r="D712" s="20" t="s">
        <v>108</v>
      </c>
      <c r="E712" s="20" t="s">
        <v>603</v>
      </c>
      <c r="F712" s="20"/>
      <c r="G712" s="23">
        <f>G713</f>
        <v>0</v>
      </c>
    </row>
    <row r="713" spans="1:7" s="34" customFormat="1" ht="25.5" hidden="1">
      <c r="A713" s="31" t="s">
        <v>22</v>
      </c>
      <c r="B713" s="20" t="s">
        <v>321</v>
      </c>
      <c r="C713" s="20" t="s">
        <v>81</v>
      </c>
      <c r="D713" s="20" t="s">
        <v>108</v>
      </c>
      <c r="E713" s="20" t="s">
        <v>603</v>
      </c>
      <c r="F713" s="20" t="s">
        <v>23</v>
      </c>
      <c r="G713" s="23"/>
    </row>
    <row r="714" spans="1:7" s="34" customFormat="1" ht="12.75">
      <c r="A714" s="31" t="s">
        <v>604</v>
      </c>
      <c r="B714" s="33" t="s">
        <v>321</v>
      </c>
      <c r="C714" s="20" t="s">
        <v>81</v>
      </c>
      <c r="D714" s="33" t="s">
        <v>108</v>
      </c>
      <c r="E714" s="20" t="s">
        <v>605</v>
      </c>
      <c r="F714" s="20"/>
      <c r="G714" s="23">
        <f>G715</f>
        <v>36</v>
      </c>
    </row>
    <row r="715" spans="1:7" s="34" customFormat="1" ht="25.5">
      <c r="A715" s="31" t="s">
        <v>22</v>
      </c>
      <c r="B715" s="33" t="s">
        <v>321</v>
      </c>
      <c r="C715" s="20" t="s">
        <v>81</v>
      </c>
      <c r="D715" s="33" t="s">
        <v>108</v>
      </c>
      <c r="E715" s="20" t="s">
        <v>605</v>
      </c>
      <c r="F715" s="20" t="s">
        <v>23</v>
      </c>
      <c r="G715" s="23">
        <f>54-18</f>
        <v>36</v>
      </c>
    </row>
    <row r="716" spans="1:7" s="34" customFormat="1" ht="25.5">
      <c r="A716" s="31" t="s">
        <v>606</v>
      </c>
      <c r="B716" s="33" t="s">
        <v>321</v>
      </c>
      <c r="C716" s="20" t="s">
        <v>81</v>
      </c>
      <c r="D716" s="33" t="s">
        <v>108</v>
      </c>
      <c r="E716" s="20" t="s">
        <v>607</v>
      </c>
      <c r="F716" s="20"/>
      <c r="G716" s="23">
        <f>G717+G718</f>
        <v>6000</v>
      </c>
    </row>
    <row r="717" spans="1:7" s="34" customFormat="1" ht="12.75">
      <c r="A717" s="31" t="s">
        <v>575</v>
      </c>
      <c r="B717" s="33" t="s">
        <v>321</v>
      </c>
      <c r="C717" s="20" t="s">
        <v>81</v>
      </c>
      <c r="D717" s="33" t="s">
        <v>108</v>
      </c>
      <c r="E717" s="20" t="s">
        <v>607</v>
      </c>
      <c r="F717" s="20" t="s">
        <v>23</v>
      </c>
      <c r="G717" s="23">
        <f>361+25639-20000</f>
        <v>6000</v>
      </c>
    </row>
    <row r="718" spans="1:7" s="34" customFormat="1" ht="25.5" hidden="1">
      <c r="A718" s="31" t="s">
        <v>125</v>
      </c>
      <c r="B718" s="33" t="s">
        <v>321</v>
      </c>
      <c r="C718" s="20" t="s">
        <v>81</v>
      </c>
      <c r="D718" s="33" t="s">
        <v>108</v>
      </c>
      <c r="E718" s="20" t="s">
        <v>607</v>
      </c>
      <c r="F718" s="20" t="s">
        <v>126</v>
      </c>
      <c r="G718" s="23"/>
    </row>
    <row r="719" spans="1:7" s="34" customFormat="1" ht="48" customHeight="1">
      <c r="A719" s="29" t="s">
        <v>24</v>
      </c>
      <c r="B719" s="25" t="s">
        <v>321</v>
      </c>
      <c r="C719" s="25" t="s">
        <v>81</v>
      </c>
      <c r="D719" s="25" t="s">
        <v>108</v>
      </c>
      <c r="E719" s="25" t="s">
        <v>25</v>
      </c>
      <c r="F719" s="20"/>
      <c r="G719" s="26">
        <f t="shared" ref="G719:G720" si="74">G720</f>
        <v>5476</v>
      </c>
    </row>
    <row r="720" spans="1:7" s="34" customFormat="1" ht="12.75">
      <c r="A720" s="29" t="s">
        <v>84</v>
      </c>
      <c r="B720" s="25" t="s">
        <v>321</v>
      </c>
      <c r="C720" s="25" t="s">
        <v>81</v>
      </c>
      <c r="D720" s="25" t="s">
        <v>108</v>
      </c>
      <c r="E720" s="25" t="s">
        <v>608</v>
      </c>
      <c r="F720" s="20"/>
      <c r="G720" s="26">
        <f t="shared" si="74"/>
        <v>5476</v>
      </c>
    </row>
    <row r="721" spans="1:7" s="34" customFormat="1" ht="25.5">
      <c r="A721" s="29" t="s">
        <v>609</v>
      </c>
      <c r="B721" s="25" t="s">
        <v>321</v>
      </c>
      <c r="C721" s="25" t="s">
        <v>81</v>
      </c>
      <c r="D721" s="25" t="s">
        <v>108</v>
      </c>
      <c r="E721" s="25" t="s">
        <v>610</v>
      </c>
      <c r="F721" s="20"/>
      <c r="G721" s="26">
        <f>G722+G726+G728+G730+G732+G724</f>
        <v>5476</v>
      </c>
    </row>
    <row r="722" spans="1:7" s="34" customFormat="1" ht="38.25" hidden="1">
      <c r="A722" s="31" t="s">
        <v>611</v>
      </c>
      <c r="B722" s="20" t="s">
        <v>321</v>
      </c>
      <c r="C722" s="20" t="s">
        <v>81</v>
      </c>
      <c r="D722" s="20" t="s">
        <v>108</v>
      </c>
      <c r="E722" s="20" t="s">
        <v>612</v>
      </c>
      <c r="F722" s="20"/>
      <c r="G722" s="23">
        <f>G723</f>
        <v>0</v>
      </c>
    </row>
    <row r="723" spans="1:7" s="34" customFormat="1" ht="25.5" hidden="1">
      <c r="A723" s="31" t="s">
        <v>22</v>
      </c>
      <c r="B723" s="20" t="s">
        <v>321</v>
      </c>
      <c r="C723" s="20" t="s">
        <v>81</v>
      </c>
      <c r="D723" s="20" t="s">
        <v>108</v>
      </c>
      <c r="E723" s="20" t="s">
        <v>612</v>
      </c>
      <c r="F723" s="20" t="s">
        <v>23</v>
      </c>
      <c r="G723" s="23"/>
    </row>
    <row r="724" spans="1:7" s="34" customFormat="1" ht="38.25">
      <c r="A724" s="31" t="s">
        <v>452</v>
      </c>
      <c r="B724" s="20" t="s">
        <v>321</v>
      </c>
      <c r="C724" s="20" t="s">
        <v>81</v>
      </c>
      <c r="D724" s="20" t="s">
        <v>108</v>
      </c>
      <c r="E724" s="20" t="s">
        <v>613</v>
      </c>
      <c r="F724" s="20"/>
      <c r="G724" s="23">
        <f>G725</f>
        <v>100</v>
      </c>
    </row>
    <row r="725" spans="1:7" s="34" customFormat="1" ht="25.5">
      <c r="A725" s="31" t="s">
        <v>22</v>
      </c>
      <c r="B725" s="20" t="s">
        <v>321</v>
      </c>
      <c r="C725" s="20" t="s">
        <v>81</v>
      </c>
      <c r="D725" s="20" t="s">
        <v>108</v>
      </c>
      <c r="E725" s="20" t="s">
        <v>613</v>
      </c>
      <c r="F725" s="20" t="s">
        <v>23</v>
      </c>
      <c r="G725" s="23">
        <v>100</v>
      </c>
    </row>
    <row r="726" spans="1:7" s="34" customFormat="1" ht="25.5">
      <c r="A726" s="31" t="s">
        <v>614</v>
      </c>
      <c r="B726" s="20" t="s">
        <v>321</v>
      </c>
      <c r="C726" s="20" t="s">
        <v>81</v>
      </c>
      <c r="D726" s="20" t="s">
        <v>108</v>
      </c>
      <c r="E726" s="20" t="s">
        <v>615</v>
      </c>
      <c r="F726" s="20"/>
      <c r="G726" s="23">
        <f>G727</f>
        <v>5376</v>
      </c>
    </row>
    <row r="727" spans="1:7" s="34" customFormat="1" ht="25.5">
      <c r="A727" s="31" t="s">
        <v>22</v>
      </c>
      <c r="B727" s="20" t="s">
        <v>321</v>
      </c>
      <c r="C727" s="20" t="s">
        <v>81</v>
      </c>
      <c r="D727" s="20" t="s">
        <v>108</v>
      </c>
      <c r="E727" s="20" t="s">
        <v>615</v>
      </c>
      <c r="F727" s="20" t="s">
        <v>23</v>
      </c>
      <c r="G727" s="23">
        <f>4500+(5893)-6942+(-345)-3106+5376</f>
        <v>5376</v>
      </c>
    </row>
    <row r="728" spans="1:7" s="34" customFormat="1" ht="51" hidden="1">
      <c r="A728" s="31" t="s">
        <v>616</v>
      </c>
      <c r="B728" s="20" t="s">
        <v>321</v>
      </c>
      <c r="C728" s="20" t="s">
        <v>81</v>
      </c>
      <c r="D728" s="20" t="s">
        <v>108</v>
      </c>
      <c r="E728" s="20" t="s">
        <v>617</v>
      </c>
      <c r="F728" s="20"/>
      <c r="G728" s="23">
        <f>G729</f>
        <v>0</v>
      </c>
    </row>
    <row r="729" spans="1:7" s="34" customFormat="1" ht="25.5" hidden="1">
      <c r="A729" s="31" t="s">
        <v>22</v>
      </c>
      <c r="B729" s="20" t="s">
        <v>321</v>
      </c>
      <c r="C729" s="20" t="s">
        <v>81</v>
      </c>
      <c r="D729" s="20" t="s">
        <v>108</v>
      </c>
      <c r="E729" s="20" t="s">
        <v>617</v>
      </c>
      <c r="F729" s="20" t="s">
        <v>23</v>
      </c>
      <c r="G729" s="23"/>
    </row>
    <row r="730" spans="1:7" s="34" customFormat="1" ht="64.5" hidden="1" customHeight="1">
      <c r="A730" s="31" t="s">
        <v>618</v>
      </c>
      <c r="B730" s="20" t="s">
        <v>321</v>
      </c>
      <c r="C730" s="20" t="s">
        <v>81</v>
      </c>
      <c r="D730" s="20" t="s">
        <v>108</v>
      </c>
      <c r="E730" s="20" t="s">
        <v>619</v>
      </c>
      <c r="F730" s="20"/>
      <c r="G730" s="23">
        <f>G731</f>
        <v>0</v>
      </c>
    </row>
    <row r="731" spans="1:7" s="34" customFormat="1" ht="25.5" hidden="1">
      <c r="A731" s="31" t="s">
        <v>22</v>
      </c>
      <c r="B731" s="20" t="s">
        <v>321</v>
      </c>
      <c r="C731" s="20" t="s">
        <v>81</v>
      </c>
      <c r="D731" s="20" t="s">
        <v>108</v>
      </c>
      <c r="E731" s="20" t="s">
        <v>619</v>
      </c>
      <c r="F731" s="20" t="s">
        <v>23</v>
      </c>
      <c r="G731" s="23"/>
    </row>
    <row r="732" spans="1:7" s="34" customFormat="1" ht="51" hidden="1">
      <c r="A732" s="31" t="s">
        <v>620</v>
      </c>
      <c r="B732" s="20" t="s">
        <v>321</v>
      </c>
      <c r="C732" s="20" t="s">
        <v>81</v>
      </c>
      <c r="D732" s="20" t="s">
        <v>108</v>
      </c>
      <c r="E732" s="20" t="s">
        <v>621</v>
      </c>
      <c r="F732" s="20"/>
      <c r="G732" s="23">
        <f>G733</f>
        <v>0</v>
      </c>
    </row>
    <row r="733" spans="1:7" s="34" customFormat="1" ht="25.5" hidden="1">
      <c r="A733" s="31" t="s">
        <v>22</v>
      </c>
      <c r="B733" s="20" t="s">
        <v>321</v>
      </c>
      <c r="C733" s="20" t="s">
        <v>81</v>
      </c>
      <c r="D733" s="20" t="s">
        <v>108</v>
      </c>
      <c r="E733" s="20" t="s">
        <v>621</v>
      </c>
      <c r="F733" s="20" t="s">
        <v>23</v>
      </c>
      <c r="G733" s="23"/>
    </row>
    <row r="734" spans="1:7" s="34" customFormat="1" ht="12.75">
      <c r="A734" s="29" t="s">
        <v>622</v>
      </c>
      <c r="B734" s="25" t="s">
        <v>321</v>
      </c>
      <c r="C734" s="25" t="s">
        <v>81</v>
      </c>
      <c r="D734" s="25" t="s">
        <v>623</v>
      </c>
      <c r="E734" s="25"/>
      <c r="F734" s="25"/>
      <c r="G734" s="26">
        <f>G735+G739</f>
        <v>37494</v>
      </c>
    </row>
    <row r="735" spans="1:7" s="34" customFormat="1" ht="12.75" hidden="1">
      <c r="A735" s="29" t="s">
        <v>306</v>
      </c>
      <c r="B735" s="25" t="s">
        <v>321</v>
      </c>
      <c r="C735" s="25" t="s">
        <v>81</v>
      </c>
      <c r="D735" s="25" t="s">
        <v>623</v>
      </c>
      <c r="E735" s="25" t="s">
        <v>307</v>
      </c>
      <c r="F735" s="25"/>
      <c r="G735" s="26">
        <f t="shared" ref="G735:G737" si="75">G736</f>
        <v>0</v>
      </c>
    </row>
    <row r="736" spans="1:7" s="34" customFormat="1" ht="12.75" hidden="1">
      <c r="A736" s="31" t="s">
        <v>306</v>
      </c>
      <c r="B736" s="20" t="s">
        <v>321</v>
      </c>
      <c r="C736" s="20" t="s">
        <v>81</v>
      </c>
      <c r="D736" s="20" t="s">
        <v>623</v>
      </c>
      <c r="E736" s="20" t="s">
        <v>308</v>
      </c>
      <c r="F736" s="20"/>
      <c r="G736" s="23">
        <f t="shared" si="75"/>
        <v>0</v>
      </c>
    </row>
    <row r="737" spans="1:7" s="34" customFormat="1" ht="76.5" hidden="1">
      <c r="A737" s="36" t="s">
        <v>624</v>
      </c>
      <c r="B737" s="20" t="s">
        <v>321</v>
      </c>
      <c r="C737" s="20" t="s">
        <v>81</v>
      </c>
      <c r="D737" s="20" t="s">
        <v>623</v>
      </c>
      <c r="E737" s="20" t="s">
        <v>625</v>
      </c>
      <c r="F737" s="20"/>
      <c r="G737" s="23">
        <f t="shared" si="75"/>
        <v>0</v>
      </c>
    </row>
    <row r="738" spans="1:7" s="34" customFormat="1" ht="25.5" hidden="1">
      <c r="A738" s="31" t="s">
        <v>22</v>
      </c>
      <c r="B738" s="20" t="s">
        <v>321</v>
      </c>
      <c r="C738" s="20" t="s">
        <v>81</v>
      </c>
      <c r="D738" s="20" t="s">
        <v>623</v>
      </c>
      <c r="E738" s="20" t="s">
        <v>625</v>
      </c>
      <c r="F738" s="20" t="s">
        <v>23</v>
      </c>
      <c r="G738" s="23"/>
    </row>
    <row r="739" spans="1:7" s="34" customFormat="1" ht="51">
      <c r="A739" s="29" t="s">
        <v>420</v>
      </c>
      <c r="B739" s="25" t="s">
        <v>321</v>
      </c>
      <c r="C739" s="25" t="s">
        <v>81</v>
      </c>
      <c r="D739" s="25" t="s">
        <v>623</v>
      </c>
      <c r="E739" s="25" t="s">
        <v>338</v>
      </c>
      <c r="F739" s="20"/>
      <c r="G739" s="26">
        <f t="shared" ref="G739:G742" si="76">G740</f>
        <v>37494</v>
      </c>
    </row>
    <row r="740" spans="1:7" s="34" customFormat="1" ht="12.75">
      <c r="A740" s="29" t="s">
        <v>16</v>
      </c>
      <c r="B740" s="25" t="s">
        <v>321</v>
      </c>
      <c r="C740" s="25" t="s">
        <v>81</v>
      </c>
      <c r="D740" s="25" t="s">
        <v>623</v>
      </c>
      <c r="E740" s="25" t="s">
        <v>339</v>
      </c>
      <c r="F740" s="20"/>
      <c r="G740" s="26">
        <f t="shared" si="76"/>
        <v>37494</v>
      </c>
    </row>
    <row r="741" spans="1:7" s="34" customFormat="1" ht="40.5">
      <c r="A741" s="30" t="s">
        <v>421</v>
      </c>
      <c r="B741" s="32" t="s">
        <v>321</v>
      </c>
      <c r="C741" s="25" t="s">
        <v>81</v>
      </c>
      <c r="D741" s="25" t="s">
        <v>623</v>
      </c>
      <c r="E741" s="32" t="s">
        <v>422</v>
      </c>
      <c r="F741" s="20"/>
      <c r="G741" s="26">
        <f t="shared" si="76"/>
        <v>37494</v>
      </c>
    </row>
    <row r="742" spans="1:7" s="34" customFormat="1" ht="51">
      <c r="A742" s="31" t="s">
        <v>626</v>
      </c>
      <c r="B742" s="20" t="s">
        <v>321</v>
      </c>
      <c r="C742" s="20" t="s">
        <v>81</v>
      </c>
      <c r="D742" s="20" t="s">
        <v>623</v>
      </c>
      <c r="E742" s="20" t="s">
        <v>627</v>
      </c>
      <c r="F742" s="20"/>
      <c r="G742" s="23">
        <f t="shared" si="76"/>
        <v>37494</v>
      </c>
    </row>
    <row r="743" spans="1:7" s="34" customFormat="1" ht="12.75">
      <c r="A743" s="31" t="s">
        <v>31</v>
      </c>
      <c r="B743" s="20" t="s">
        <v>321</v>
      </c>
      <c r="C743" s="20" t="s">
        <v>81</v>
      </c>
      <c r="D743" s="20" t="s">
        <v>623</v>
      </c>
      <c r="E743" s="20" t="s">
        <v>627</v>
      </c>
      <c r="F743" s="20" t="s">
        <v>33</v>
      </c>
      <c r="G743" s="23">
        <f>26947+10547</f>
        <v>37494</v>
      </c>
    </row>
    <row r="744" spans="1:7" s="34" customFormat="1" ht="12.75">
      <c r="A744" s="29" t="s">
        <v>628</v>
      </c>
      <c r="B744" s="25" t="s">
        <v>321</v>
      </c>
      <c r="C744" s="25" t="s">
        <v>629</v>
      </c>
      <c r="D744" s="25"/>
      <c r="E744" s="25"/>
      <c r="F744" s="25"/>
      <c r="G744" s="26">
        <f t="shared" ref="G744:G749" si="77">G745</f>
        <v>29074</v>
      </c>
    </row>
    <row r="745" spans="1:7" s="34" customFormat="1" ht="25.5" customHeight="1">
      <c r="A745" s="29" t="s">
        <v>630</v>
      </c>
      <c r="B745" s="25" t="s">
        <v>321</v>
      </c>
      <c r="C745" s="25" t="s">
        <v>629</v>
      </c>
      <c r="D745" s="25" t="s">
        <v>631</v>
      </c>
      <c r="E745" s="25"/>
      <c r="F745" s="25"/>
      <c r="G745" s="26">
        <f>G746</f>
        <v>29074</v>
      </c>
    </row>
    <row r="746" spans="1:7" s="34" customFormat="1" ht="25.5">
      <c r="A746" s="29" t="s">
        <v>109</v>
      </c>
      <c r="B746" s="25" t="s">
        <v>321</v>
      </c>
      <c r="C746" s="25" t="s">
        <v>629</v>
      </c>
      <c r="D746" s="25" t="s">
        <v>631</v>
      </c>
      <c r="E746" s="25" t="s">
        <v>110</v>
      </c>
      <c r="F746" s="25"/>
      <c r="G746" s="26">
        <f>G747+G751</f>
        <v>29074</v>
      </c>
    </row>
    <row r="747" spans="1:7" s="34" customFormat="1" ht="12.75">
      <c r="A747" s="29" t="s">
        <v>84</v>
      </c>
      <c r="B747" s="25" t="s">
        <v>321</v>
      </c>
      <c r="C747" s="25" t="s">
        <v>629</v>
      </c>
      <c r="D747" s="25" t="s">
        <v>631</v>
      </c>
      <c r="E747" s="25" t="s">
        <v>111</v>
      </c>
      <c r="F747" s="25"/>
      <c r="G747" s="26">
        <f t="shared" si="77"/>
        <v>23097</v>
      </c>
    </row>
    <row r="748" spans="1:7" s="34" customFormat="1" ht="40.5">
      <c r="A748" s="30" t="s">
        <v>632</v>
      </c>
      <c r="B748" s="25" t="s">
        <v>321</v>
      </c>
      <c r="C748" s="25" t="s">
        <v>629</v>
      </c>
      <c r="D748" s="25" t="s">
        <v>631</v>
      </c>
      <c r="E748" s="25" t="s">
        <v>633</v>
      </c>
      <c r="F748" s="20"/>
      <c r="G748" s="23">
        <f t="shared" si="77"/>
        <v>23097</v>
      </c>
    </row>
    <row r="749" spans="1:7" s="34" customFormat="1" ht="12.75">
      <c r="A749" s="31" t="s">
        <v>634</v>
      </c>
      <c r="B749" s="20" t="s">
        <v>321</v>
      </c>
      <c r="C749" s="20" t="s">
        <v>629</v>
      </c>
      <c r="D749" s="20" t="s">
        <v>631</v>
      </c>
      <c r="E749" s="20" t="s">
        <v>635</v>
      </c>
      <c r="F749" s="20"/>
      <c r="G749" s="23">
        <f t="shared" si="77"/>
        <v>23097</v>
      </c>
    </row>
    <row r="750" spans="1:7" s="34" customFormat="1" ht="25.5">
      <c r="A750" s="31" t="s">
        <v>22</v>
      </c>
      <c r="B750" s="20" t="s">
        <v>321</v>
      </c>
      <c r="C750" s="20" t="s">
        <v>629</v>
      </c>
      <c r="D750" s="20" t="s">
        <v>631</v>
      </c>
      <c r="E750" s="20" t="s">
        <v>635</v>
      </c>
      <c r="F750" s="20" t="s">
        <v>23</v>
      </c>
      <c r="G750" s="23">
        <f>1076+(21)+22000</f>
        <v>23097</v>
      </c>
    </row>
    <row r="751" spans="1:7" s="34" customFormat="1" ht="12.75">
      <c r="A751" s="29" t="s">
        <v>16</v>
      </c>
      <c r="B751" s="25" t="s">
        <v>321</v>
      </c>
      <c r="C751" s="25" t="s">
        <v>629</v>
      </c>
      <c r="D751" s="25" t="s">
        <v>631</v>
      </c>
      <c r="E751" s="25" t="s">
        <v>425</v>
      </c>
      <c r="F751" s="20"/>
      <c r="G751" s="26">
        <f t="shared" ref="G751:G753" si="78">G752</f>
        <v>5977</v>
      </c>
    </row>
    <row r="752" spans="1:7" s="34" customFormat="1" ht="27">
      <c r="A752" s="30" t="s">
        <v>636</v>
      </c>
      <c r="B752" s="32" t="s">
        <v>321</v>
      </c>
      <c r="C752" s="25" t="s">
        <v>629</v>
      </c>
      <c r="D752" s="25" t="s">
        <v>631</v>
      </c>
      <c r="E752" s="32" t="s">
        <v>515</v>
      </c>
      <c r="F752" s="20"/>
      <c r="G752" s="26">
        <f t="shared" si="78"/>
        <v>5977</v>
      </c>
    </row>
    <row r="753" spans="1:7" s="34" customFormat="1" ht="25.5">
      <c r="A753" s="31" t="s">
        <v>637</v>
      </c>
      <c r="B753" s="33" t="s">
        <v>321</v>
      </c>
      <c r="C753" s="20" t="s">
        <v>629</v>
      </c>
      <c r="D753" s="20" t="s">
        <v>631</v>
      </c>
      <c r="E753" s="20" t="s">
        <v>638</v>
      </c>
      <c r="F753" s="20"/>
      <c r="G753" s="23">
        <f t="shared" si="78"/>
        <v>5977</v>
      </c>
    </row>
    <row r="754" spans="1:7" s="34" customFormat="1" ht="25.5">
      <c r="A754" s="31" t="s">
        <v>22</v>
      </c>
      <c r="B754" s="33" t="s">
        <v>321</v>
      </c>
      <c r="C754" s="20" t="s">
        <v>629</v>
      </c>
      <c r="D754" s="20" t="s">
        <v>631</v>
      </c>
      <c r="E754" s="20" t="s">
        <v>638</v>
      </c>
      <c r="F754" s="20" t="s">
        <v>23</v>
      </c>
      <c r="G754" s="23">
        <v>5977</v>
      </c>
    </row>
    <row r="755" spans="1:7" s="34" customFormat="1" ht="12.75">
      <c r="A755" s="29" t="s">
        <v>92</v>
      </c>
      <c r="B755" s="25" t="s">
        <v>321</v>
      </c>
      <c r="C755" s="25" t="s">
        <v>93</v>
      </c>
      <c r="D755" s="25"/>
      <c r="E755" s="25"/>
      <c r="F755" s="25"/>
      <c r="G755" s="26">
        <f>G756+G774</f>
        <v>50</v>
      </c>
    </row>
    <row r="756" spans="1:7" s="34" customFormat="1" ht="12.75" hidden="1">
      <c r="A756" s="52" t="s">
        <v>94</v>
      </c>
      <c r="B756" s="25" t="s">
        <v>321</v>
      </c>
      <c r="C756" s="25" t="s">
        <v>93</v>
      </c>
      <c r="D756" s="25" t="s">
        <v>95</v>
      </c>
      <c r="E756" s="25"/>
      <c r="F756" s="25"/>
      <c r="G756" s="26">
        <f>G767+G757+G762</f>
        <v>0</v>
      </c>
    </row>
    <row r="757" spans="1:7" s="34" customFormat="1" ht="25.5" hidden="1">
      <c r="A757" s="29" t="s">
        <v>118</v>
      </c>
      <c r="B757" s="25" t="s">
        <v>321</v>
      </c>
      <c r="C757" s="25" t="s">
        <v>93</v>
      </c>
      <c r="D757" s="25" t="s">
        <v>95</v>
      </c>
      <c r="E757" s="25" t="s">
        <v>119</v>
      </c>
      <c r="F757" s="25"/>
      <c r="G757" s="26">
        <f t="shared" ref="G757:G760" si="79">G758</f>
        <v>0</v>
      </c>
    </row>
    <row r="758" spans="1:7" s="34" customFormat="1" ht="12.75" hidden="1">
      <c r="A758" s="29" t="s">
        <v>16</v>
      </c>
      <c r="B758" s="20" t="s">
        <v>321</v>
      </c>
      <c r="C758" s="20" t="s">
        <v>93</v>
      </c>
      <c r="D758" s="20" t="s">
        <v>95</v>
      </c>
      <c r="E758" s="25" t="s">
        <v>137</v>
      </c>
      <c r="F758" s="25"/>
      <c r="G758" s="26">
        <f t="shared" si="79"/>
        <v>0</v>
      </c>
    </row>
    <row r="759" spans="1:7" s="34" customFormat="1" ht="27" hidden="1">
      <c r="A759" s="30" t="s">
        <v>333</v>
      </c>
      <c r="B759" s="20" t="s">
        <v>321</v>
      </c>
      <c r="C759" s="20" t="s">
        <v>93</v>
      </c>
      <c r="D759" s="20" t="s">
        <v>95</v>
      </c>
      <c r="E759" s="25" t="s">
        <v>334</v>
      </c>
      <c r="F759" s="25"/>
      <c r="G759" s="26">
        <f t="shared" si="79"/>
        <v>0</v>
      </c>
    </row>
    <row r="760" spans="1:7" s="34" customFormat="1" ht="38.25" hidden="1">
      <c r="A760" s="36" t="s">
        <v>335</v>
      </c>
      <c r="B760" s="20" t="s">
        <v>321</v>
      </c>
      <c r="C760" s="20" t="s">
        <v>93</v>
      </c>
      <c r="D760" s="20" t="s">
        <v>95</v>
      </c>
      <c r="E760" s="20" t="s">
        <v>336</v>
      </c>
      <c r="F760" s="25"/>
      <c r="G760" s="23">
        <f t="shared" si="79"/>
        <v>0</v>
      </c>
    </row>
    <row r="761" spans="1:7" s="34" customFormat="1" ht="25.5" hidden="1">
      <c r="A761" s="31" t="s">
        <v>22</v>
      </c>
      <c r="B761" s="20" t="s">
        <v>321</v>
      </c>
      <c r="C761" s="20" t="s">
        <v>93</v>
      </c>
      <c r="D761" s="20" t="s">
        <v>95</v>
      </c>
      <c r="E761" s="20" t="s">
        <v>336</v>
      </c>
      <c r="F761" s="20" t="s">
        <v>23</v>
      </c>
      <c r="G761" s="23">
        <v>0</v>
      </c>
    </row>
    <row r="762" spans="1:7" s="34" customFormat="1" ht="25.5" hidden="1">
      <c r="A762" s="29" t="s">
        <v>150</v>
      </c>
      <c r="B762" s="25" t="s">
        <v>321</v>
      </c>
      <c r="C762" s="25" t="s">
        <v>93</v>
      </c>
      <c r="D762" s="25" t="s">
        <v>95</v>
      </c>
      <c r="E762" s="25" t="s">
        <v>151</v>
      </c>
      <c r="F762" s="20"/>
      <c r="G762" s="26">
        <f t="shared" ref="G762:G765" si="80">G763</f>
        <v>0</v>
      </c>
    </row>
    <row r="763" spans="1:7" s="34" customFormat="1" ht="12.75" hidden="1">
      <c r="A763" s="29" t="s">
        <v>16</v>
      </c>
      <c r="B763" s="25" t="s">
        <v>321</v>
      </c>
      <c r="C763" s="25" t="s">
        <v>93</v>
      </c>
      <c r="D763" s="25" t="s">
        <v>95</v>
      </c>
      <c r="E763" s="25" t="s">
        <v>152</v>
      </c>
      <c r="F763" s="20"/>
      <c r="G763" s="26">
        <f t="shared" si="80"/>
        <v>0</v>
      </c>
    </row>
    <row r="764" spans="1:7" s="34" customFormat="1" ht="27" hidden="1">
      <c r="A764" s="30" t="s">
        <v>351</v>
      </c>
      <c r="B764" s="32" t="s">
        <v>321</v>
      </c>
      <c r="C764" s="25" t="s">
        <v>93</v>
      </c>
      <c r="D764" s="25" t="s">
        <v>95</v>
      </c>
      <c r="E764" s="32" t="s">
        <v>352</v>
      </c>
      <c r="F764" s="20"/>
      <c r="G764" s="26">
        <f t="shared" si="80"/>
        <v>0</v>
      </c>
    </row>
    <row r="765" spans="1:7" s="34" customFormat="1" ht="38.25" hidden="1">
      <c r="A765" s="31" t="s">
        <v>355</v>
      </c>
      <c r="B765" s="20" t="s">
        <v>321</v>
      </c>
      <c r="C765" s="20" t="s">
        <v>93</v>
      </c>
      <c r="D765" s="20" t="s">
        <v>95</v>
      </c>
      <c r="E765" s="20" t="s">
        <v>356</v>
      </c>
      <c r="F765" s="20"/>
      <c r="G765" s="23">
        <f t="shared" si="80"/>
        <v>0</v>
      </c>
    </row>
    <row r="766" spans="1:7" s="34" customFormat="1" ht="25.5" hidden="1">
      <c r="A766" s="31" t="s">
        <v>22</v>
      </c>
      <c r="B766" s="20" t="s">
        <v>321</v>
      </c>
      <c r="C766" s="20" t="s">
        <v>93</v>
      </c>
      <c r="D766" s="20" t="s">
        <v>95</v>
      </c>
      <c r="E766" s="20" t="s">
        <v>356</v>
      </c>
      <c r="F766" s="20" t="s">
        <v>23</v>
      </c>
      <c r="G766" s="23">
        <v>0</v>
      </c>
    </row>
    <row r="767" spans="1:7" s="34" customFormat="1" ht="50.25" hidden="1" customHeight="1">
      <c r="A767" s="29" t="s">
        <v>24</v>
      </c>
      <c r="B767" s="25" t="s">
        <v>321</v>
      </c>
      <c r="C767" s="25" t="s">
        <v>93</v>
      </c>
      <c r="D767" s="25" t="s">
        <v>95</v>
      </c>
      <c r="E767" s="25" t="s">
        <v>25</v>
      </c>
      <c r="F767" s="25"/>
      <c r="G767" s="26">
        <f t="shared" ref="G767:G769" si="81">G768</f>
        <v>0</v>
      </c>
    </row>
    <row r="768" spans="1:7" s="34" customFormat="1" ht="12.75" hidden="1">
      <c r="A768" s="29" t="s">
        <v>16</v>
      </c>
      <c r="B768" s="25" t="s">
        <v>321</v>
      </c>
      <c r="C768" s="25" t="s">
        <v>93</v>
      </c>
      <c r="D768" s="25" t="s">
        <v>95</v>
      </c>
      <c r="E768" s="25" t="s">
        <v>26</v>
      </c>
      <c r="F768" s="20"/>
      <c r="G768" s="26">
        <f>G769+G772</f>
        <v>0</v>
      </c>
    </row>
    <row r="769" spans="1:7" s="34" customFormat="1" ht="38.25" hidden="1">
      <c r="A769" s="31" t="s">
        <v>357</v>
      </c>
      <c r="B769" s="20" t="s">
        <v>321</v>
      </c>
      <c r="C769" s="20" t="s">
        <v>93</v>
      </c>
      <c r="D769" s="20" t="s">
        <v>95</v>
      </c>
      <c r="E769" s="25" t="s">
        <v>358</v>
      </c>
      <c r="F769" s="20"/>
      <c r="G769" s="26">
        <f t="shared" si="81"/>
        <v>0</v>
      </c>
    </row>
    <row r="770" spans="1:7" s="34" customFormat="1" ht="12.75" hidden="1">
      <c r="A770" s="31" t="s">
        <v>639</v>
      </c>
      <c r="B770" s="20" t="s">
        <v>321</v>
      </c>
      <c r="C770" s="20" t="s">
        <v>93</v>
      </c>
      <c r="D770" s="20" t="s">
        <v>95</v>
      </c>
      <c r="E770" s="20" t="s">
        <v>359</v>
      </c>
      <c r="F770" s="20"/>
      <c r="G770" s="23">
        <f>G771</f>
        <v>0</v>
      </c>
    </row>
    <row r="771" spans="1:7" s="34" customFormat="1" ht="25.5" hidden="1">
      <c r="A771" s="31" t="s">
        <v>22</v>
      </c>
      <c r="B771" s="20" t="s">
        <v>321</v>
      </c>
      <c r="C771" s="20" t="s">
        <v>93</v>
      </c>
      <c r="D771" s="20" t="s">
        <v>95</v>
      </c>
      <c r="E771" s="20" t="s">
        <v>359</v>
      </c>
      <c r="F771" s="20" t="s">
        <v>23</v>
      </c>
      <c r="G771" s="23"/>
    </row>
    <row r="772" spans="1:7" s="34" customFormat="1" ht="25.5" hidden="1">
      <c r="A772" s="31" t="s">
        <v>212</v>
      </c>
      <c r="B772" s="20" t="s">
        <v>321</v>
      </c>
      <c r="C772" s="20" t="s">
        <v>93</v>
      </c>
      <c r="D772" s="20" t="s">
        <v>95</v>
      </c>
      <c r="E772" s="20" t="s">
        <v>391</v>
      </c>
      <c r="F772" s="20"/>
      <c r="G772" s="23">
        <f>G773</f>
        <v>0</v>
      </c>
    </row>
    <row r="773" spans="1:7" s="34" customFormat="1" ht="25.5" hidden="1">
      <c r="A773" s="31" t="s">
        <v>22</v>
      </c>
      <c r="B773" s="20" t="s">
        <v>321</v>
      </c>
      <c r="C773" s="20" t="s">
        <v>93</v>
      </c>
      <c r="D773" s="20" t="s">
        <v>95</v>
      </c>
      <c r="E773" s="20" t="s">
        <v>391</v>
      </c>
      <c r="F773" s="20" t="s">
        <v>23</v>
      </c>
      <c r="G773" s="23"/>
    </row>
    <row r="774" spans="1:7" s="34" customFormat="1" ht="12.75">
      <c r="A774" s="29" t="s">
        <v>640</v>
      </c>
      <c r="B774" s="25" t="s">
        <v>321</v>
      </c>
      <c r="C774" s="25" t="s">
        <v>93</v>
      </c>
      <c r="D774" s="25" t="s">
        <v>641</v>
      </c>
      <c r="E774" s="25"/>
      <c r="F774" s="25"/>
      <c r="G774" s="26">
        <f t="shared" ref="G774:G777" si="82">G775</f>
        <v>50</v>
      </c>
    </row>
    <row r="775" spans="1:7" s="34" customFormat="1" ht="25.5">
      <c r="A775" s="29" t="s">
        <v>642</v>
      </c>
      <c r="B775" s="25" t="s">
        <v>321</v>
      </c>
      <c r="C775" s="25" t="s">
        <v>93</v>
      </c>
      <c r="D775" s="25" t="s">
        <v>641</v>
      </c>
      <c r="E775" s="25" t="s">
        <v>643</v>
      </c>
      <c r="F775" s="25"/>
      <c r="G775" s="26">
        <f t="shared" si="82"/>
        <v>50</v>
      </c>
    </row>
    <row r="776" spans="1:7" s="34" customFormat="1" ht="12.75">
      <c r="A776" s="29" t="s">
        <v>16</v>
      </c>
      <c r="B776" s="25" t="s">
        <v>321</v>
      </c>
      <c r="C776" s="25" t="s">
        <v>93</v>
      </c>
      <c r="D776" s="25" t="s">
        <v>641</v>
      </c>
      <c r="E776" s="25" t="s">
        <v>644</v>
      </c>
      <c r="F776" s="20"/>
      <c r="G776" s="23">
        <f t="shared" si="82"/>
        <v>50</v>
      </c>
    </row>
    <row r="777" spans="1:7" s="34" customFormat="1" ht="25.5">
      <c r="A777" s="31" t="s">
        <v>645</v>
      </c>
      <c r="B777" s="20" t="s">
        <v>321</v>
      </c>
      <c r="C777" s="20" t="s">
        <v>93</v>
      </c>
      <c r="D777" s="20" t="s">
        <v>641</v>
      </c>
      <c r="E777" s="20" t="s">
        <v>646</v>
      </c>
      <c r="F777" s="47"/>
      <c r="G777" s="23">
        <f t="shared" si="82"/>
        <v>50</v>
      </c>
    </row>
    <row r="778" spans="1:7" s="34" customFormat="1" ht="25.5">
      <c r="A778" s="45" t="s">
        <v>647</v>
      </c>
      <c r="B778" s="20" t="s">
        <v>321</v>
      </c>
      <c r="C778" s="20" t="s">
        <v>93</v>
      </c>
      <c r="D778" s="20" t="s">
        <v>641</v>
      </c>
      <c r="E778" s="20" t="s">
        <v>648</v>
      </c>
      <c r="F778" s="20"/>
      <c r="G778" s="23">
        <f>G779</f>
        <v>50</v>
      </c>
    </row>
    <row r="779" spans="1:7" s="34" customFormat="1" ht="12.75">
      <c r="A779" s="31" t="s">
        <v>261</v>
      </c>
      <c r="B779" s="20" t="s">
        <v>321</v>
      </c>
      <c r="C779" s="20" t="s">
        <v>93</v>
      </c>
      <c r="D779" s="20" t="s">
        <v>641</v>
      </c>
      <c r="E779" s="20" t="s">
        <v>648</v>
      </c>
      <c r="F779" s="20" t="s">
        <v>262</v>
      </c>
      <c r="G779" s="23">
        <v>50</v>
      </c>
    </row>
    <row r="780" spans="1:7" s="34" customFormat="1" ht="12.75">
      <c r="A780" s="29" t="s">
        <v>649</v>
      </c>
      <c r="B780" s="25" t="s">
        <v>321</v>
      </c>
      <c r="C780" s="25" t="s">
        <v>650</v>
      </c>
      <c r="D780" s="25" t="s">
        <v>650</v>
      </c>
      <c r="E780" s="25"/>
      <c r="F780" s="25"/>
      <c r="G780" s="26">
        <f t="shared" ref="G780:G784" si="83">G781</f>
        <v>400</v>
      </c>
    </row>
    <row r="781" spans="1:7" s="34" customFormat="1" ht="12.75">
      <c r="A781" s="29" t="s">
        <v>651</v>
      </c>
      <c r="B781" s="25" t="s">
        <v>321</v>
      </c>
      <c r="C781" s="25" t="s">
        <v>650</v>
      </c>
      <c r="D781" s="25" t="s">
        <v>652</v>
      </c>
      <c r="E781" s="25"/>
      <c r="F781" s="25"/>
      <c r="G781" s="26">
        <f t="shared" si="83"/>
        <v>400</v>
      </c>
    </row>
    <row r="782" spans="1:7" s="34" customFormat="1" ht="25.5">
      <c r="A782" s="29" t="s">
        <v>642</v>
      </c>
      <c r="B782" s="25" t="s">
        <v>321</v>
      </c>
      <c r="C782" s="25" t="s">
        <v>650</v>
      </c>
      <c r="D782" s="25" t="s">
        <v>652</v>
      </c>
      <c r="E782" s="25" t="s">
        <v>643</v>
      </c>
      <c r="F782" s="25"/>
      <c r="G782" s="26">
        <f t="shared" si="83"/>
        <v>400</v>
      </c>
    </row>
    <row r="783" spans="1:7" s="34" customFormat="1" ht="12.75">
      <c r="A783" s="29" t="s">
        <v>16</v>
      </c>
      <c r="B783" s="25" t="s">
        <v>321</v>
      </c>
      <c r="C783" s="25" t="s">
        <v>650</v>
      </c>
      <c r="D783" s="25" t="s">
        <v>652</v>
      </c>
      <c r="E783" s="25" t="s">
        <v>644</v>
      </c>
      <c r="F783" s="25"/>
      <c r="G783" s="26">
        <f t="shared" si="83"/>
        <v>400</v>
      </c>
    </row>
    <row r="784" spans="1:7" s="34" customFormat="1" ht="27">
      <c r="A784" s="30" t="s">
        <v>653</v>
      </c>
      <c r="B784" s="25" t="s">
        <v>321</v>
      </c>
      <c r="C784" s="25" t="s">
        <v>650</v>
      </c>
      <c r="D784" s="25" t="s">
        <v>652</v>
      </c>
      <c r="E784" s="25" t="s">
        <v>654</v>
      </c>
      <c r="F784" s="25"/>
      <c r="G784" s="26">
        <f t="shared" si="83"/>
        <v>400</v>
      </c>
    </row>
    <row r="785" spans="1:7" s="34" customFormat="1" ht="25.5">
      <c r="A785" s="31" t="s">
        <v>655</v>
      </c>
      <c r="B785" s="20" t="s">
        <v>321</v>
      </c>
      <c r="C785" s="20" t="s">
        <v>650</v>
      </c>
      <c r="D785" s="20" t="s">
        <v>652</v>
      </c>
      <c r="E785" s="20" t="s">
        <v>656</v>
      </c>
      <c r="F785" s="25"/>
      <c r="G785" s="23">
        <f>G786+G787</f>
        <v>400</v>
      </c>
    </row>
    <row r="786" spans="1:7" s="34" customFormat="1" ht="25.5" hidden="1">
      <c r="A786" s="31" t="s">
        <v>22</v>
      </c>
      <c r="B786" s="20" t="s">
        <v>321</v>
      </c>
      <c r="C786" s="20" t="s">
        <v>650</v>
      </c>
      <c r="D786" s="20" t="s">
        <v>652</v>
      </c>
      <c r="E786" s="20" t="s">
        <v>656</v>
      </c>
      <c r="F786" s="20" t="s">
        <v>23</v>
      </c>
      <c r="G786" s="23"/>
    </row>
    <row r="787" spans="1:7" s="34" customFormat="1" ht="25.5">
      <c r="A787" s="31" t="s">
        <v>125</v>
      </c>
      <c r="B787" s="20" t="s">
        <v>321</v>
      </c>
      <c r="C787" s="20" t="s">
        <v>650</v>
      </c>
      <c r="D787" s="20" t="s">
        <v>652</v>
      </c>
      <c r="E787" s="20" t="s">
        <v>656</v>
      </c>
      <c r="F787" s="20" t="s">
        <v>126</v>
      </c>
      <c r="G787" s="23">
        <f>144+1+256-1</f>
        <v>400</v>
      </c>
    </row>
    <row r="788" spans="1:7" s="34" customFormat="1" ht="12.75">
      <c r="A788" s="29" t="s">
        <v>96</v>
      </c>
      <c r="B788" s="25" t="s">
        <v>321</v>
      </c>
      <c r="C788" s="25" t="s">
        <v>97</v>
      </c>
      <c r="D788" s="25"/>
      <c r="E788" s="25"/>
      <c r="F788" s="25"/>
      <c r="G788" s="26">
        <f>G789+G795+G824+G818</f>
        <v>10035</v>
      </c>
    </row>
    <row r="789" spans="1:7" s="34" customFormat="1" ht="12.75">
      <c r="A789" s="29" t="s">
        <v>657</v>
      </c>
      <c r="B789" s="25" t="s">
        <v>321</v>
      </c>
      <c r="C789" s="25" t="s">
        <v>97</v>
      </c>
      <c r="D789" s="25">
        <v>1001</v>
      </c>
      <c r="E789" s="25"/>
      <c r="F789" s="25"/>
      <c r="G789" s="26">
        <f t="shared" ref="G789:G792" si="84">G790</f>
        <v>8608</v>
      </c>
    </row>
    <row r="790" spans="1:7" s="34" customFormat="1" ht="25.5">
      <c r="A790" s="29" t="s">
        <v>159</v>
      </c>
      <c r="B790" s="25" t="s">
        <v>321</v>
      </c>
      <c r="C790" s="25" t="s">
        <v>658</v>
      </c>
      <c r="D790" s="25" t="s">
        <v>658</v>
      </c>
      <c r="E790" s="25" t="s">
        <v>160</v>
      </c>
      <c r="F790" s="25"/>
      <c r="G790" s="26">
        <f t="shared" si="84"/>
        <v>8608</v>
      </c>
    </row>
    <row r="791" spans="1:7" s="34" customFormat="1" ht="12.75">
      <c r="A791" s="29" t="s">
        <v>16</v>
      </c>
      <c r="B791" s="25" t="s">
        <v>321</v>
      </c>
      <c r="C791" s="25" t="s">
        <v>658</v>
      </c>
      <c r="D791" s="25" t="s">
        <v>658</v>
      </c>
      <c r="E791" s="25" t="s">
        <v>328</v>
      </c>
      <c r="F791" s="20"/>
      <c r="G791" s="23">
        <f t="shared" si="84"/>
        <v>8608</v>
      </c>
    </row>
    <row r="792" spans="1:7" s="34" customFormat="1" ht="25.5">
      <c r="A792" s="29" t="s">
        <v>329</v>
      </c>
      <c r="B792" s="20" t="s">
        <v>321</v>
      </c>
      <c r="C792" s="20" t="s">
        <v>658</v>
      </c>
      <c r="D792" s="20" t="s">
        <v>658</v>
      </c>
      <c r="E792" s="25" t="s">
        <v>330</v>
      </c>
      <c r="F792" s="20"/>
      <c r="G792" s="23">
        <f t="shared" si="84"/>
        <v>8608</v>
      </c>
    </row>
    <row r="793" spans="1:7" s="34" customFormat="1" ht="25.5">
      <c r="A793" s="31" t="s">
        <v>659</v>
      </c>
      <c r="B793" s="20" t="s">
        <v>321</v>
      </c>
      <c r="C793" s="20" t="s">
        <v>658</v>
      </c>
      <c r="D793" s="20" t="s">
        <v>658</v>
      </c>
      <c r="E793" s="20" t="s">
        <v>660</v>
      </c>
      <c r="F793" s="20"/>
      <c r="G793" s="23">
        <f>G794</f>
        <v>8608</v>
      </c>
    </row>
    <row r="794" spans="1:7" s="34" customFormat="1" ht="25.5">
      <c r="A794" s="31" t="s">
        <v>22</v>
      </c>
      <c r="B794" s="20" t="s">
        <v>321</v>
      </c>
      <c r="C794" s="20" t="s">
        <v>658</v>
      </c>
      <c r="D794" s="20" t="s">
        <v>658</v>
      </c>
      <c r="E794" s="20" t="s">
        <v>660</v>
      </c>
      <c r="F794" s="20" t="s">
        <v>262</v>
      </c>
      <c r="G794" s="23">
        <v>8608</v>
      </c>
    </row>
    <row r="795" spans="1:7" s="34" customFormat="1" ht="12.75">
      <c r="A795" s="29" t="s">
        <v>255</v>
      </c>
      <c r="B795" s="25" t="s">
        <v>321</v>
      </c>
      <c r="C795" s="25" t="s">
        <v>97</v>
      </c>
      <c r="D795" s="25" t="s">
        <v>256</v>
      </c>
      <c r="E795" s="25"/>
      <c r="F795" s="25"/>
      <c r="G795" s="26">
        <f>G796+G809+G814</f>
        <v>1246</v>
      </c>
    </row>
    <row r="796" spans="1:7" s="34" customFormat="1" ht="25.5">
      <c r="A796" s="29" t="s">
        <v>159</v>
      </c>
      <c r="B796" s="25" t="s">
        <v>321</v>
      </c>
      <c r="C796" s="25" t="s">
        <v>97</v>
      </c>
      <c r="D796" s="25" t="s">
        <v>256</v>
      </c>
      <c r="E796" s="25" t="s">
        <v>160</v>
      </c>
      <c r="F796" s="25"/>
      <c r="G796" s="26">
        <f>G803+G797</f>
        <v>382</v>
      </c>
    </row>
    <row r="797" spans="1:7" s="34" customFormat="1" ht="22.5" customHeight="1">
      <c r="A797" s="29" t="s">
        <v>84</v>
      </c>
      <c r="B797" s="32" t="s">
        <v>321</v>
      </c>
      <c r="C797" s="32" t="s">
        <v>97</v>
      </c>
      <c r="D797" s="32" t="s">
        <v>256</v>
      </c>
      <c r="E797" s="32" t="s">
        <v>161</v>
      </c>
      <c r="F797" s="25"/>
      <c r="G797" s="26">
        <f>G798</f>
        <v>60</v>
      </c>
    </row>
    <row r="798" spans="1:7" s="34" customFormat="1" ht="40.5">
      <c r="A798" s="30" t="s">
        <v>661</v>
      </c>
      <c r="B798" s="32" t="s">
        <v>321</v>
      </c>
      <c r="C798" s="32" t="s">
        <v>97</v>
      </c>
      <c r="D798" s="32" t="s">
        <v>256</v>
      </c>
      <c r="E798" s="32" t="s">
        <v>662</v>
      </c>
      <c r="F798" s="20"/>
      <c r="G798" s="26">
        <f>G799+G801</f>
        <v>60</v>
      </c>
    </row>
    <row r="799" spans="1:7" s="34" customFormat="1" ht="12.75">
      <c r="A799" s="31" t="s">
        <v>663</v>
      </c>
      <c r="B799" s="20" t="s">
        <v>321</v>
      </c>
      <c r="C799" s="20" t="s">
        <v>97</v>
      </c>
      <c r="D799" s="20" t="s">
        <v>256</v>
      </c>
      <c r="E799" s="20" t="s">
        <v>664</v>
      </c>
      <c r="F799" s="20"/>
      <c r="G799" s="23">
        <f>G800</f>
        <v>60</v>
      </c>
    </row>
    <row r="800" spans="1:7" s="34" customFormat="1" ht="12.75">
      <c r="A800" s="31" t="s">
        <v>261</v>
      </c>
      <c r="B800" s="20" t="s">
        <v>321</v>
      </c>
      <c r="C800" s="20" t="s">
        <v>97</v>
      </c>
      <c r="D800" s="20" t="s">
        <v>256</v>
      </c>
      <c r="E800" s="20" t="s">
        <v>664</v>
      </c>
      <c r="F800" s="20" t="s">
        <v>262</v>
      </c>
      <c r="G800" s="23">
        <v>60</v>
      </c>
    </row>
    <row r="801" spans="1:7" s="34" customFormat="1" ht="12.75" hidden="1">
      <c r="A801" s="31" t="s">
        <v>665</v>
      </c>
      <c r="B801" s="20" t="s">
        <v>321</v>
      </c>
      <c r="C801" s="20" t="s">
        <v>97</v>
      </c>
      <c r="D801" s="20" t="s">
        <v>256</v>
      </c>
      <c r="E801" s="20" t="s">
        <v>666</v>
      </c>
      <c r="F801" s="20"/>
      <c r="G801" s="23">
        <f>G802</f>
        <v>0</v>
      </c>
    </row>
    <row r="802" spans="1:7" s="34" customFormat="1" ht="12.75" hidden="1">
      <c r="A802" s="31" t="s">
        <v>261</v>
      </c>
      <c r="B802" s="20" t="s">
        <v>321</v>
      </c>
      <c r="C802" s="20" t="s">
        <v>97</v>
      </c>
      <c r="D802" s="20" t="s">
        <v>256</v>
      </c>
      <c r="E802" s="20" t="s">
        <v>666</v>
      </c>
      <c r="F802" s="20" t="s">
        <v>262</v>
      </c>
      <c r="G802" s="23"/>
    </row>
    <row r="803" spans="1:7" s="34" customFormat="1" ht="12.75">
      <c r="A803" s="29" t="s">
        <v>16</v>
      </c>
      <c r="B803" s="25" t="s">
        <v>321</v>
      </c>
      <c r="C803" s="25" t="s">
        <v>97</v>
      </c>
      <c r="D803" s="25" t="s">
        <v>256</v>
      </c>
      <c r="E803" s="25" t="s">
        <v>328</v>
      </c>
      <c r="F803" s="20"/>
      <c r="G803" s="26">
        <f>G804</f>
        <v>322</v>
      </c>
    </row>
    <row r="804" spans="1:7" s="34" customFormat="1" ht="25.5">
      <c r="A804" s="29" t="s">
        <v>329</v>
      </c>
      <c r="B804" s="32" t="s">
        <v>321</v>
      </c>
      <c r="C804" s="32" t="s">
        <v>97</v>
      </c>
      <c r="D804" s="32" t="s">
        <v>256</v>
      </c>
      <c r="E804" s="32" t="s">
        <v>330</v>
      </c>
      <c r="F804" s="20"/>
      <c r="G804" s="26">
        <f>G805+G807</f>
        <v>322</v>
      </c>
    </row>
    <row r="805" spans="1:7" s="34" customFormat="1" ht="12.75">
      <c r="A805" s="31" t="s">
        <v>667</v>
      </c>
      <c r="B805" s="20" t="s">
        <v>321</v>
      </c>
      <c r="C805" s="20" t="s">
        <v>97</v>
      </c>
      <c r="D805" s="20" t="s">
        <v>256</v>
      </c>
      <c r="E805" s="20" t="s">
        <v>668</v>
      </c>
      <c r="F805" s="20"/>
      <c r="G805" s="23">
        <f>G806</f>
        <v>212</v>
      </c>
    </row>
    <row r="806" spans="1:7" s="34" customFormat="1" ht="25.5">
      <c r="A806" s="31" t="s">
        <v>22</v>
      </c>
      <c r="B806" s="20" t="s">
        <v>321</v>
      </c>
      <c r="C806" s="20" t="s">
        <v>97</v>
      </c>
      <c r="D806" s="20" t="s">
        <v>256</v>
      </c>
      <c r="E806" s="20" t="s">
        <v>668</v>
      </c>
      <c r="F806" s="20" t="s">
        <v>262</v>
      </c>
      <c r="G806" s="23">
        <v>212</v>
      </c>
    </row>
    <row r="807" spans="1:7" s="34" customFormat="1" ht="25.5">
      <c r="A807" s="31" t="s">
        <v>669</v>
      </c>
      <c r="B807" s="20" t="s">
        <v>321</v>
      </c>
      <c r="C807" s="20" t="s">
        <v>97</v>
      </c>
      <c r="D807" s="20" t="s">
        <v>256</v>
      </c>
      <c r="E807" s="20" t="s">
        <v>670</v>
      </c>
      <c r="F807" s="20"/>
      <c r="G807" s="23">
        <f>G808</f>
        <v>110</v>
      </c>
    </row>
    <row r="808" spans="1:7" s="34" customFormat="1" ht="12.75">
      <c r="A808" s="31" t="s">
        <v>261</v>
      </c>
      <c r="B808" s="20" t="s">
        <v>321</v>
      </c>
      <c r="C808" s="20" t="s">
        <v>97</v>
      </c>
      <c r="D808" s="20" t="s">
        <v>256</v>
      </c>
      <c r="E808" s="20" t="s">
        <v>670</v>
      </c>
      <c r="F808" s="20" t="s">
        <v>262</v>
      </c>
      <c r="G808" s="23">
        <v>110</v>
      </c>
    </row>
    <row r="809" spans="1:7" s="34" customFormat="1" ht="39" hidden="1" customHeight="1">
      <c r="A809" s="29" t="s">
        <v>14</v>
      </c>
      <c r="B809" s="25" t="s">
        <v>321</v>
      </c>
      <c r="C809" s="25" t="s">
        <v>97</v>
      </c>
      <c r="D809" s="25" t="s">
        <v>256</v>
      </c>
      <c r="E809" s="25" t="s">
        <v>15</v>
      </c>
      <c r="F809" s="25"/>
      <c r="G809" s="26">
        <f t="shared" ref="G809:G812" si="85">G810</f>
        <v>0</v>
      </c>
    </row>
    <row r="810" spans="1:7" s="34" customFormat="1" ht="12.75" hidden="1">
      <c r="A810" s="31" t="s">
        <v>84</v>
      </c>
      <c r="B810" s="20" t="s">
        <v>321</v>
      </c>
      <c r="C810" s="20" t="s">
        <v>97</v>
      </c>
      <c r="D810" s="20" t="s">
        <v>256</v>
      </c>
      <c r="E810" s="20" t="s">
        <v>85</v>
      </c>
      <c r="F810" s="47"/>
      <c r="G810" s="23">
        <f t="shared" si="85"/>
        <v>0</v>
      </c>
    </row>
    <row r="811" spans="1:7" s="34" customFormat="1" ht="38.25" hidden="1">
      <c r="A811" s="31" t="s">
        <v>671</v>
      </c>
      <c r="B811" s="20" t="s">
        <v>321</v>
      </c>
      <c r="C811" s="20" t="s">
        <v>97</v>
      </c>
      <c r="D811" s="20" t="s">
        <v>256</v>
      </c>
      <c r="E811" s="20" t="s">
        <v>672</v>
      </c>
      <c r="F811" s="47"/>
      <c r="G811" s="23">
        <f t="shared" si="85"/>
        <v>0</v>
      </c>
    </row>
    <row r="812" spans="1:7" s="34" customFormat="1" ht="12.75" hidden="1">
      <c r="A812" s="31" t="s">
        <v>673</v>
      </c>
      <c r="B812" s="20" t="s">
        <v>321</v>
      </c>
      <c r="C812" s="20" t="s">
        <v>97</v>
      </c>
      <c r="D812" s="20" t="s">
        <v>256</v>
      </c>
      <c r="E812" s="20" t="s">
        <v>674</v>
      </c>
      <c r="F812" s="47"/>
      <c r="G812" s="23">
        <f t="shared" si="85"/>
        <v>0</v>
      </c>
    </row>
    <row r="813" spans="1:7" s="34" customFormat="1" ht="12.75" hidden="1">
      <c r="A813" s="31" t="s">
        <v>261</v>
      </c>
      <c r="B813" s="20" t="s">
        <v>321</v>
      </c>
      <c r="C813" s="20" t="s">
        <v>97</v>
      </c>
      <c r="D813" s="20" t="s">
        <v>256</v>
      </c>
      <c r="E813" s="20" t="s">
        <v>674</v>
      </c>
      <c r="F813" s="20" t="s">
        <v>262</v>
      </c>
      <c r="G813" s="23">
        <f>1024-41-983</f>
        <v>0</v>
      </c>
    </row>
    <row r="814" spans="1:7" s="35" customFormat="1" ht="12.75">
      <c r="A814" s="29" t="s">
        <v>306</v>
      </c>
      <c r="B814" s="25" t="s">
        <v>321</v>
      </c>
      <c r="C814" s="25" t="s">
        <v>97</v>
      </c>
      <c r="D814" s="25" t="s">
        <v>256</v>
      </c>
      <c r="E814" s="25" t="s">
        <v>307</v>
      </c>
      <c r="F814" s="25"/>
      <c r="G814" s="26">
        <f t="shared" ref="G814:G816" si="86">G815</f>
        <v>864</v>
      </c>
    </row>
    <row r="815" spans="1:7" s="34" customFormat="1" ht="12.75">
      <c r="A815" s="29" t="s">
        <v>306</v>
      </c>
      <c r="B815" s="25" t="s">
        <v>321</v>
      </c>
      <c r="C815" s="25" t="s">
        <v>97</v>
      </c>
      <c r="D815" s="25" t="s">
        <v>256</v>
      </c>
      <c r="E815" s="25" t="s">
        <v>308</v>
      </c>
      <c r="F815" s="20"/>
      <c r="G815" s="23">
        <f>G816</f>
        <v>864</v>
      </c>
    </row>
    <row r="816" spans="1:7" s="34" customFormat="1" ht="25.5">
      <c r="A816" s="31" t="s">
        <v>309</v>
      </c>
      <c r="B816" s="20" t="s">
        <v>321</v>
      </c>
      <c r="C816" s="20" t="s">
        <v>97</v>
      </c>
      <c r="D816" s="20" t="s">
        <v>256</v>
      </c>
      <c r="E816" s="20" t="s">
        <v>310</v>
      </c>
      <c r="F816" s="20"/>
      <c r="G816" s="23">
        <f t="shared" si="86"/>
        <v>864</v>
      </c>
    </row>
    <row r="817" spans="1:7" s="34" customFormat="1" ht="12.75">
      <c r="A817" s="31" t="s">
        <v>261</v>
      </c>
      <c r="B817" s="20" t="s">
        <v>321</v>
      </c>
      <c r="C817" s="20" t="s">
        <v>97</v>
      </c>
      <c r="D817" s="20" t="s">
        <v>256</v>
      </c>
      <c r="E817" s="20" t="s">
        <v>310</v>
      </c>
      <c r="F817" s="20" t="s">
        <v>262</v>
      </c>
      <c r="G817" s="23">
        <v>864</v>
      </c>
    </row>
    <row r="818" spans="1:7" s="34" customFormat="1" ht="12.75" hidden="1">
      <c r="A818" s="29" t="s">
        <v>98</v>
      </c>
      <c r="B818" s="25" t="s">
        <v>321</v>
      </c>
      <c r="C818" s="25" t="s">
        <v>97</v>
      </c>
      <c r="D818" s="25" t="s">
        <v>99</v>
      </c>
      <c r="E818" s="25"/>
      <c r="F818" s="20"/>
      <c r="G818" s="26">
        <f t="shared" ref="G818:G822" si="87">G819</f>
        <v>0</v>
      </c>
    </row>
    <row r="819" spans="1:7" s="34" customFormat="1" ht="42.75" hidden="1" customHeight="1">
      <c r="A819" s="29" t="s">
        <v>14</v>
      </c>
      <c r="B819" s="25" t="s">
        <v>321</v>
      </c>
      <c r="C819" s="25" t="s">
        <v>97</v>
      </c>
      <c r="D819" s="25" t="s">
        <v>99</v>
      </c>
      <c r="E819" s="25" t="s">
        <v>15</v>
      </c>
      <c r="F819" s="20"/>
      <c r="G819" s="26">
        <f t="shared" si="87"/>
        <v>0</v>
      </c>
    </row>
    <row r="820" spans="1:7" s="34" customFormat="1" ht="12.75" hidden="1">
      <c r="A820" s="29" t="s">
        <v>16</v>
      </c>
      <c r="B820" s="25" t="s">
        <v>321</v>
      </c>
      <c r="C820" s="25" t="s">
        <v>97</v>
      </c>
      <c r="D820" s="25" t="s">
        <v>99</v>
      </c>
      <c r="E820" s="25" t="s">
        <v>17</v>
      </c>
      <c r="F820" s="20"/>
      <c r="G820" s="26">
        <f t="shared" si="87"/>
        <v>0</v>
      </c>
    </row>
    <row r="821" spans="1:7" s="34" customFormat="1" ht="40.5" hidden="1">
      <c r="A821" s="30" t="s">
        <v>18</v>
      </c>
      <c r="B821" s="25" t="s">
        <v>321</v>
      </c>
      <c r="C821" s="32" t="s">
        <v>97</v>
      </c>
      <c r="D821" s="32" t="s">
        <v>99</v>
      </c>
      <c r="E821" s="32" t="s">
        <v>19</v>
      </c>
      <c r="F821" s="20"/>
      <c r="G821" s="26">
        <f t="shared" si="87"/>
        <v>0</v>
      </c>
    </row>
    <row r="822" spans="1:7" s="34" customFormat="1" ht="51" hidden="1">
      <c r="A822" s="36" t="s">
        <v>675</v>
      </c>
      <c r="B822" s="20" t="s">
        <v>321</v>
      </c>
      <c r="C822" s="20" t="s">
        <v>97</v>
      </c>
      <c r="D822" s="20" t="s">
        <v>99</v>
      </c>
      <c r="E822" s="20" t="s">
        <v>676</v>
      </c>
      <c r="F822" s="20"/>
      <c r="G822" s="23">
        <f t="shared" si="87"/>
        <v>0</v>
      </c>
    </row>
    <row r="823" spans="1:7" s="34" customFormat="1" ht="12.75" hidden="1">
      <c r="A823" s="31" t="s">
        <v>261</v>
      </c>
      <c r="B823" s="20" t="s">
        <v>321</v>
      </c>
      <c r="C823" s="20" t="s">
        <v>97</v>
      </c>
      <c r="D823" s="20" t="s">
        <v>99</v>
      </c>
      <c r="E823" s="20" t="s">
        <v>676</v>
      </c>
      <c r="F823" s="20" t="s">
        <v>262</v>
      </c>
      <c r="G823" s="23">
        <f>100+(-100)</f>
        <v>0</v>
      </c>
    </row>
    <row r="824" spans="1:7" s="34" customFormat="1" ht="12.75">
      <c r="A824" s="29" t="s">
        <v>677</v>
      </c>
      <c r="B824" s="25" t="s">
        <v>321</v>
      </c>
      <c r="C824" s="25" t="s">
        <v>97</v>
      </c>
      <c r="D824" s="25" t="s">
        <v>678</v>
      </c>
      <c r="E824" s="25"/>
      <c r="F824" s="25"/>
      <c r="G824" s="26">
        <f t="shared" ref="G824:G827" si="88">G825</f>
        <v>181</v>
      </c>
    </row>
    <row r="825" spans="1:7" s="34" customFormat="1" ht="25.5">
      <c r="A825" s="29" t="s">
        <v>159</v>
      </c>
      <c r="B825" s="25" t="s">
        <v>321</v>
      </c>
      <c r="C825" s="25" t="s">
        <v>678</v>
      </c>
      <c r="D825" s="25" t="s">
        <v>678</v>
      </c>
      <c r="E825" s="25" t="s">
        <v>160</v>
      </c>
      <c r="F825" s="25"/>
      <c r="G825" s="26">
        <f t="shared" si="88"/>
        <v>181</v>
      </c>
    </row>
    <row r="826" spans="1:7" s="34" customFormat="1" ht="12.75">
      <c r="A826" s="29" t="s">
        <v>16</v>
      </c>
      <c r="B826" s="25" t="s">
        <v>321</v>
      </c>
      <c r="C826" s="25" t="s">
        <v>678</v>
      </c>
      <c r="D826" s="25" t="s">
        <v>678</v>
      </c>
      <c r="E826" s="25" t="s">
        <v>328</v>
      </c>
      <c r="F826" s="20"/>
      <c r="G826" s="23">
        <f t="shared" si="88"/>
        <v>181</v>
      </c>
    </row>
    <row r="827" spans="1:7" s="34" customFormat="1" ht="25.5">
      <c r="A827" s="29" t="s">
        <v>329</v>
      </c>
      <c r="B827" s="20" t="s">
        <v>321</v>
      </c>
      <c r="C827" s="20" t="s">
        <v>678</v>
      </c>
      <c r="D827" s="20" t="s">
        <v>678</v>
      </c>
      <c r="E827" s="20" t="s">
        <v>330</v>
      </c>
      <c r="F827" s="20"/>
      <c r="G827" s="23">
        <f t="shared" si="88"/>
        <v>181</v>
      </c>
    </row>
    <row r="828" spans="1:7" s="34" customFormat="1" ht="25.5">
      <c r="A828" s="31" t="s">
        <v>679</v>
      </c>
      <c r="B828" s="20" t="s">
        <v>321</v>
      </c>
      <c r="C828" s="20" t="s">
        <v>678</v>
      </c>
      <c r="D828" s="20" t="s">
        <v>678</v>
      </c>
      <c r="E828" s="20" t="s">
        <v>680</v>
      </c>
      <c r="F828" s="20"/>
      <c r="G828" s="23">
        <f>G829</f>
        <v>181</v>
      </c>
    </row>
    <row r="829" spans="1:7" s="34" customFormat="1" ht="25.5">
      <c r="A829" s="31" t="s">
        <v>125</v>
      </c>
      <c r="B829" s="20" t="s">
        <v>321</v>
      </c>
      <c r="C829" s="20" t="s">
        <v>678</v>
      </c>
      <c r="D829" s="20" t="s">
        <v>678</v>
      </c>
      <c r="E829" s="20" t="s">
        <v>680</v>
      </c>
      <c r="F829" s="20" t="s">
        <v>126</v>
      </c>
      <c r="G829" s="23">
        <v>181</v>
      </c>
    </row>
    <row r="830" spans="1:7" s="34" customFormat="1" ht="12.75" hidden="1">
      <c r="A830" s="29" t="s">
        <v>681</v>
      </c>
      <c r="B830" s="25" t="s">
        <v>321</v>
      </c>
      <c r="C830" s="25" t="s">
        <v>278</v>
      </c>
      <c r="D830" s="25" t="s">
        <v>278</v>
      </c>
      <c r="E830" s="25"/>
      <c r="F830" s="20"/>
      <c r="G830" s="26">
        <f t="shared" ref="G830:G835" si="89">G831</f>
        <v>0</v>
      </c>
    </row>
    <row r="831" spans="1:7" s="34" customFormat="1" ht="12.75" hidden="1">
      <c r="A831" s="29" t="s">
        <v>281</v>
      </c>
      <c r="B831" s="25" t="s">
        <v>321</v>
      </c>
      <c r="C831" s="25" t="s">
        <v>278</v>
      </c>
      <c r="D831" s="25" t="s">
        <v>282</v>
      </c>
      <c r="E831" s="20"/>
      <c r="F831" s="20"/>
      <c r="G831" s="26">
        <f t="shared" si="89"/>
        <v>0</v>
      </c>
    </row>
    <row r="832" spans="1:7" s="34" customFormat="1" ht="25.5" hidden="1">
      <c r="A832" s="29" t="s">
        <v>283</v>
      </c>
      <c r="B832" s="25" t="s">
        <v>321</v>
      </c>
      <c r="C832" s="25" t="s">
        <v>278</v>
      </c>
      <c r="D832" s="25" t="s">
        <v>282</v>
      </c>
      <c r="E832" s="25" t="s">
        <v>284</v>
      </c>
      <c r="F832" s="20"/>
      <c r="G832" s="26">
        <f t="shared" si="89"/>
        <v>0</v>
      </c>
    </row>
    <row r="833" spans="1:8" s="34" customFormat="1" ht="12.75" hidden="1">
      <c r="A833" s="29" t="s">
        <v>84</v>
      </c>
      <c r="B833" s="25" t="s">
        <v>321</v>
      </c>
      <c r="C833" s="25" t="s">
        <v>278</v>
      </c>
      <c r="D833" s="25" t="s">
        <v>282</v>
      </c>
      <c r="E833" s="25" t="s">
        <v>285</v>
      </c>
      <c r="F833" s="20"/>
      <c r="G833" s="26">
        <f t="shared" si="89"/>
        <v>0</v>
      </c>
    </row>
    <row r="834" spans="1:8" s="34" customFormat="1" ht="38.25" hidden="1">
      <c r="A834" s="29" t="s">
        <v>287</v>
      </c>
      <c r="B834" s="25" t="s">
        <v>321</v>
      </c>
      <c r="C834" s="25" t="s">
        <v>278</v>
      </c>
      <c r="D834" s="25" t="s">
        <v>282</v>
      </c>
      <c r="E834" s="25" t="s">
        <v>286</v>
      </c>
      <c r="F834" s="20"/>
      <c r="G834" s="26">
        <f t="shared" si="89"/>
        <v>0</v>
      </c>
    </row>
    <row r="835" spans="1:8" s="34" customFormat="1" ht="38.25" hidden="1">
      <c r="A835" s="31" t="s">
        <v>289</v>
      </c>
      <c r="B835" s="20" t="s">
        <v>321</v>
      </c>
      <c r="C835" s="20" t="s">
        <v>278</v>
      </c>
      <c r="D835" s="20" t="s">
        <v>282</v>
      </c>
      <c r="E835" s="20" t="s">
        <v>288</v>
      </c>
      <c r="F835" s="20"/>
      <c r="G835" s="23">
        <f t="shared" si="89"/>
        <v>0</v>
      </c>
    </row>
    <row r="836" spans="1:8" s="34" customFormat="1" ht="25.5" hidden="1">
      <c r="A836" s="31" t="s">
        <v>22</v>
      </c>
      <c r="B836" s="20" t="s">
        <v>321</v>
      </c>
      <c r="C836" s="20" t="s">
        <v>278</v>
      </c>
      <c r="D836" s="20" t="s">
        <v>282</v>
      </c>
      <c r="E836" s="20" t="s">
        <v>288</v>
      </c>
      <c r="F836" s="20" t="s">
        <v>23</v>
      </c>
      <c r="G836" s="23">
        <v>0</v>
      </c>
    </row>
    <row r="837" spans="1:8" s="28" customFormat="1" ht="31.5">
      <c r="A837" s="24" t="s">
        <v>682</v>
      </c>
      <c r="B837" s="25" t="s">
        <v>683</v>
      </c>
      <c r="C837" s="25"/>
      <c r="D837" s="25"/>
      <c r="E837" s="25"/>
      <c r="F837" s="25"/>
      <c r="G837" s="26">
        <f>G838+G848</f>
        <v>6658</v>
      </c>
    </row>
    <row r="838" spans="1:8">
      <c r="A838" s="29" t="s">
        <v>10</v>
      </c>
      <c r="B838" s="25" t="s">
        <v>683</v>
      </c>
      <c r="C838" s="25" t="s">
        <v>11</v>
      </c>
      <c r="D838" s="25"/>
      <c r="E838" s="25"/>
      <c r="F838" s="25"/>
      <c r="G838" s="26">
        <f t="shared" ref="G838:G840" si="90">G839</f>
        <v>6658</v>
      </c>
    </row>
    <row r="839" spans="1:8" ht="25.5">
      <c r="A839" s="29" t="s">
        <v>301</v>
      </c>
      <c r="B839" s="25" t="s">
        <v>683</v>
      </c>
      <c r="C839" s="25" t="s">
        <v>11</v>
      </c>
      <c r="D839" s="25" t="s">
        <v>302</v>
      </c>
      <c r="E839" s="25"/>
      <c r="F839" s="25"/>
      <c r="G839" s="26">
        <f t="shared" si="90"/>
        <v>6658</v>
      </c>
      <c r="H839" s="6"/>
    </row>
    <row r="840" spans="1:8">
      <c r="A840" s="29" t="s">
        <v>306</v>
      </c>
      <c r="B840" s="25" t="s">
        <v>683</v>
      </c>
      <c r="C840" s="25" t="s">
        <v>11</v>
      </c>
      <c r="D840" s="25" t="s">
        <v>302</v>
      </c>
      <c r="E840" s="25" t="s">
        <v>307</v>
      </c>
      <c r="F840" s="25"/>
      <c r="G840" s="26">
        <f t="shared" si="90"/>
        <v>6658</v>
      </c>
    </row>
    <row r="841" spans="1:8">
      <c r="A841" s="31" t="s">
        <v>306</v>
      </c>
      <c r="B841" s="20" t="s">
        <v>683</v>
      </c>
      <c r="C841" s="20" t="s">
        <v>11</v>
      </c>
      <c r="D841" s="20" t="s">
        <v>302</v>
      </c>
      <c r="E841" s="20" t="s">
        <v>308</v>
      </c>
      <c r="F841" s="20"/>
      <c r="G841" s="23">
        <f>G846+G842</f>
        <v>6658</v>
      </c>
    </row>
    <row r="842" spans="1:8" ht="25.5">
      <c r="A842" s="31" t="s">
        <v>38</v>
      </c>
      <c r="B842" s="20" t="s">
        <v>683</v>
      </c>
      <c r="C842" s="20" t="s">
        <v>11</v>
      </c>
      <c r="D842" s="20" t="s">
        <v>302</v>
      </c>
      <c r="E842" s="20" t="s">
        <v>684</v>
      </c>
      <c r="F842" s="20"/>
      <c r="G842" s="23">
        <f>G844+G843+G845</f>
        <v>2963</v>
      </c>
    </row>
    <row r="843" spans="1:8" ht="38.25">
      <c r="A843" s="31" t="s">
        <v>40</v>
      </c>
      <c r="B843" s="20" t="s">
        <v>683</v>
      </c>
      <c r="C843" s="20" t="s">
        <v>11</v>
      </c>
      <c r="D843" s="20" t="s">
        <v>302</v>
      </c>
      <c r="E843" s="20" t="s">
        <v>684</v>
      </c>
      <c r="F843" s="20" t="s">
        <v>41</v>
      </c>
      <c r="G843" s="23">
        <f>2751+1</f>
        <v>2752</v>
      </c>
    </row>
    <row r="844" spans="1:8" ht="25.5">
      <c r="A844" s="31" t="s">
        <v>22</v>
      </c>
      <c r="B844" s="20" t="s">
        <v>683</v>
      </c>
      <c r="C844" s="20" t="s">
        <v>11</v>
      </c>
      <c r="D844" s="20" t="s">
        <v>302</v>
      </c>
      <c r="E844" s="20" t="s">
        <v>684</v>
      </c>
      <c r="F844" s="20" t="s">
        <v>23</v>
      </c>
      <c r="G844" s="23">
        <f>130+81</f>
        <v>211</v>
      </c>
    </row>
    <row r="845" spans="1:8" hidden="1">
      <c r="A845" s="31" t="s">
        <v>31</v>
      </c>
      <c r="B845" s="20" t="s">
        <v>683</v>
      </c>
      <c r="C845" s="20" t="s">
        <v>11</v>
      </c>
      <c r="D845" s="20" t="s">
        <v>302</v>
      </c>
      <c r="E845" s="20" t="s">
        <v>684</v>
      </c>
      <c r="F845" s="20" t="s">
        <v>33</v>
      </c>
      <c r="G845" s="23"/>
    </row>
    <row r="846" spans="1:8" ht="25.5">
      <c r="A846" s="31" t="s">
        <v>685</v>
      </c>
      <c r="B846" s="20" t="s">
        <v>683</v>
      </c>
      <c r="C846" s="20" t="s">
        <v>11</v>
      </c>
      <c r="D846" s="20" t="s">
        <v>302</v>
      </c>
      <c r="E846" s="20" t="s">
        <v>686</v>
      </c>
      <c r="F846" s="20"/>
      <c r="G846" s="23">
        <f>G847</f>
        <v>3695</v>
      </c>
    </row>
    <row r="847" spans="1:8" ht="38.25">
      <c r="A847" s="31" t="s">
        <v>40</v>
      </c>
      <c r="B847" s="20" t="s">
        <v>683</v>
      </c>
      <c r="C847" s="20" t="s">
        <v>11</v>
      </c>
      <c r="D847" s="20" t="s">
        <v>302</v>
      </c>
      <c r="E847" s="20" t="s">
        <v>686</v>
      </c>
      <c r="F847" s="20" t="s">
        <v>41</v>
      </c>
      <c r="G847" s="23">
        <v>3695</v>
      </c>
    </row>
    <row r="848" spans="1:8" s="28" customFormat="1" ht="15" hidden="1">
      <c r="A848" s="29" t="s">
        <v>687</v>
      </c>
      <c r="B848" s="25" t="s">
        <v>683</v>
      </c>
      <c r="C848" s="25" t="s">
        <v>93</v>
      </c>
      <c r="D848" s="25"/>
      <c r="E848" s="25"/>
      <c r="F848" s="25"/>
      <c r="G848" s="26">
        <f t="shared" ref="G848:G852" si="91">G849</f>
        <v>0</v>
      </c>
    </row>
    <row r="849" spans="1:8" s="28" customFormat="1" ht="15" hidden="1">
      <c r="A849" s="29" t="s">
        <v>94</v>
      </c>
      <c r="B849" s="25" t="s">
        <v>683</v>
      </c>
      <c r="C849" s="25" t="s">
        <v>93</v>
      </c>
      <c r="D849" s="25" t="s">
        <v>95</v>
      </c>
      <c r="E849" s="25"/>
      <c r="F849" s="25"/>
      <c r="G849" s="26">
        <f t="shared" si="91"/>
        <v>0</v>
      </c>
    </row>
    <row r="850" spans="1:8" s="28" customFormat="1" ht="15" hidden="1">
      <c r="A850" s="29" t="s">
        <v>306</v>
      </c>
      <c r="B850" s="25" t="s">
        <v>683</v>
      </c>
      <c r="C850" s="25" t="s">
        <v>93</v>
      </c>
      <c r="D850" s="25" t="s">
        <v>95</v>
      </c>
      <c r="E850" s="25" t="s">
        <v>307</v>
      </c>
      <c r="F850" s="25"/>
      <c r="G850" s="26">
        <f t="shared" si="91"/>
        <v>0</v>
      </c>
    </row>
    <row r="851" spans="1:8" hidden="1">
      <c r="A851" s="31" t="s">
        <v>306</v>
      </c>
      <c r="B851" s="20" t="s">
        <v>683</v>
      </c>
      <c r="C851" s="20" t="s">
        <v>93</v>
      </c>
      <c r="D851" s="20" t="s">
        <v>95</v>
      </c>
      <c r="E851" s="25" t="s">
        <v>308</v>
      </c>
      <c r="F851" s="20"/>
      <c r="G851" s="23">
        <f t="shared" si="91"/>
        <v>0</v>
      </c>
    </row>
    <row r="852" spans="1:8" ht="25.5" hidden="1">
      <c r="A852" s="31" t="s">
        <v>38</v>
      </c>
      <c r="B852" s="20" t="s">
        <v>683</v>
      </c>
      <c r="C852" s="20" t="s">
        <v>93</v>
      </c>
      <c r="D852" s="20" t="s">
        <v>95</v>
      </c>
      <c r="E852" s="20" t="s">
        <v>684</v>
      </c>
      <c r="F852" s="20"/>
      <c r="G852" s="23">
        <f t="shared" si="91"/>
        <v>0</v>
      </c>
    </row>
    <row r="853" spans="1:8" ht="25.5" hidden="1">
      <c r="A853" s="31" t="s">
        <v>22</v>
      </c>
      <c r="B853" s="20" t="s">
        <v>683</v>
      </c>
      <c r="C853" s="20" t="s">
        <v>93</v>
      </c>
      <c r="D853" s="20" t="s">
        <v>95</v>
      </c>
      <c r="E853" s="20" t="s">
        <v>684</v>
      </c>
      <c r="F853" s="20" t="s">
        <v>23</v>
      </c>
      <c r="G853" s="23"/>
    </row>
    <row r="854" spans="1:8" s="28" customFormat="1" ht="31.5">
      <c r="A854" s="24" t="s">
        <v>688</v>
      </c>
      <c r="B854" s="62" t="s">
        <v>689</v>
      </c>
      <c r="C854" s="62"/>
      <c r="D854" s="62"/>
      <c r="E854" s="62"/>
      <c r="F854" s="62"/>
      <c r="G854" s="26">
        <f>G855+G867</f>
        <v>12049</v>
      </c>
    </row>
    <row r="855" spans="1:8">
      <c r="A855" s="29" t="s">
        <v>10</v>
      </c>
      <c r="B855" s="25" t="s">
        <v>689</v>
      </c>
      <c r="C855" s="25" t="s">
        <v>11</v>
      </c>
      <c r="D855" s="25"/>
      <c r="E855" s="25"/>
      <c r="F855" s="25"/>
      <c r="G855" s="26">
        <f t="shared" ref="G855:G857" si="92">G856</f>
        <v>12049</v>
      </c>
    </row>
    <row r="856" spans="1:8" ht="38.25">
      <c r="A856" s="29" t="s">
        <v>690</v>
      </c>
      <c r="B856" s="25" t="s">
        <v>689</v>
      </c>
      <c r="C856" s="25" t="s">
        <v>11</v>
      </c>
      <c r="D856" s="25" t="s">
        <v>691</v>
      </c>
      <c r="E856" s="25"/>
      <c r="F856" s="25"/>
      <c r="G856" s="26">
        <f t="shared" si="92"/>
        <v>12049</v>
      </c>
      <c r="H856" s="6"/>
    </row>
    <row r="857" spans="1:8">
      <c r="A857" s="29" t="s">
        <v>306</v>
      </c>
      <c r="B857" s="25" t="s">
        <v>689</v>
      </c>
      <c r="C857" s="25" t="s">
        <v>11</v>
      </c>
      <c r="D857" s="25" t="s">
        <v>691</v>
      </c>
      <c r="E857" s="25" t="s">
        <v>307</v>
      </c>
      <c r="F857" s="25"/>
      <c r="G857" s="26">
        <f t="shared" si="92"/>
        <v>12049</v>
      </c>
    </row>
    <row r="858" spans="1:8">
      <c r="A858" s="31" t="s">
        <v>306</v>
      </c>
      <c r="B858" s="20" t="s">
        <v>689</v>
      </c>
      <c r="C858" s="20" t="s">
        <v>11</v>
      </c>
      <c r="D858" s="20" t="s">
        <v>691</v>
      </c>
      <c r="E858" s="20" t="s">
        <v>308</v>
      </c>
      <c r="F858" s="20"/>
      <c r="G858" s="23">
        <f>G859+G863+G865</f>
        <v>12049</v>
      </c>
    </row>
    <row r="859" spans="1:8" ht="25.5">
      <c r="A859" s="31" t="s">
        <v>38</v>
      </c>
      <c r="B859" s="20" t="s">
        <v>689</v>
      </c>
      <c r="C859" s="20" t="s">
        <v>11</v>
      </c>
      <c r="D859" s="20" t="s">
        <v>691</v>
      </c>
      <c r="E859" s="20" t="s">
        <v>684</v>
      </c>
      <c r="F859" s="20"/>
      <c r="G859" s="23">
        <f>SUM(G860:G862)</f>
        <v>3053</v>
      </c>
    </row>
    <row r="860" spans="1:8" ht="38.25">
      <c r="A860" s="31" t="s">
        <v>40</v>
      </c>
      <c r="B860" s="20" t="s">
        <v>689</v>
      </c>
      <c r="C860" s="20" t="s">
        <v>11</v>
      </c>
      <c r="D860" s="20" t="s">
        <v>691</v>
      </c>
      <c r="E860" s="20" t="s">
        <v>684</v>
      </c>
      <c r="F860" s="20" t="s">
        <v>41</v>
      </c>
      <c r="G860" s="23">
        <v>2968</v>
      </c>
    </row>
    <row r="861" spans="1:8" ht="25.5">
      <c r="A861" s="31" t="s">
        <v>22</v>
      </c>
      <c r="B861" s="20" t="s">
        <v>689</v>
      </c>
      <c r="C861" s="20" t="s">
        <v>11</v>
      </c>
      <c r="D861" s="20" t="s">
        <v>691</v>
      </c>
      <c r="E861" s="20" t="s">
        <v>684</v>
      </c>
      <c r="F861" s="20" t="s">
        <v>23</v>
      </c>
      <c r="G861" s="23">
        <v>85</v>
      </c>
    </row>
    <row r="862" spans="1:8" hidden="1">
      <c r="A862" s="31" t="s">
        <v>261</v>
      </c>
      <c r="B862" s="20" t="s">
        <v>689</v>
      </c>
      <c r="C862" s="20" t="s">
        <v>11</v>
      </c>
      <c r="D862" s="20" t="s">
        <v>691</v>
      </c>
      <c r="E862" s="20" t="s">
        <v>684</v>
      </c>
      <c r="F862" s="20" t="s">
        <v>262</v>
      </c>
      <c r="G862" s="23"/>
    </row>
    <row r="863" spans="1:8" ht="25.5">
      <c r="A863" s="31" t="s">
        <v>692</v>
      </c>
      <c r="B863" s="20" t="s">
        <v>689</v>
      </c>
      <c r="C863" s="20" t="s">
        <v>11</v>
      </c>
      <c r="D863" s="20" t="s">
        <v>691</v>
      </c>
      <c r="E863" s="20" t="s">
        <v>693</v>
      </c>
      <c r="F863" s="20"/>
      <c r="G863" s="23">
        <f>G864</f>
        <v>8222</v>
      </c>
    </row>
    <row r="864" spans="1:8" ht="38.25">
      <c r="A864" s="31" t="s">
        <v>40</v>
      </c>
      <c r="B864" s="20" t="s">
        <v>689</v>
      </c>
      <c r="C864" s="20" t="s">
        <v>11</v>
      </c>
      <c r="D864" s="20" t="s">
        <v>691</v>
      </c>
      <c r="E864" s="20" t="s">
        <v>693</v>
      </c>
      <c r="F864" s="20" t="s">
        <v>41</v>
      </c>
      <c r="G864" s="23">
        <v>8222</v>
      </c>
    </row>
    <row r="865" spans="1:8">
      <c r="A865" s="31" t="s">
        <v>694</v>
      </c>
      <c r="B865" s="20" t="s">
        <v>689</v>
      </c>
      <c r="C865" s="20" t="s">
        <v>11</v>
      </c>
      <c r="D865" s="20" t="s">
        <v>691</v>
      </c>
      <c r="E865" s="20" t="s">
        <v>695</v>
      </c>
      <c r="F865" s="20"/>
      <c r="G865" s="23">
        <f>G866</f>
        <v>774</v>
      </c>
    </row>
    <row r="866" spans="1:8" ht="38.25">
      <c r="A866" s="31" t="s">
        <v>40</v>
      </c>
      <c r="B866" s="20" t="s">
        <v>689</v>
      </c>
      <c r="C866" s="20" t="s">
        <v>11</v>
      </c>
      <c r="D866" s="20" t="s">
        <v>691</v>
      </c>
      <c r="E866" s="20" t="s">
        <v>695</v>
      </c>
      <c r="F866" s="20" t="s">
        <v>41</v>
      </c>
      <c r="G866" s="23">
        <v>774</v>
      </c>
    </row>
    <row r="867" spans="1:8" hidden="1">
      <c r="A867" s="29" t="s">
        <v>687</v>
      </c>
      <c r="B867" s="25" t="s">
        <v>689</v>
      </c>
      <c r="C867" s="25" t="s">
        <v>93</v>
      </c>
      <c r="D867" s="25"/>
      <c r="E867" s="20"/>
      <c r="F867" s="20"/>
      <c r="G867" s="26">
        <f t="shared" ref="G867:G871" si="93">G868</f>
        <v>0</v>
      </c>
    </row>
    <row r="868" spans="1:8" hidden="1">
      <c r="A868" s="52" t="s">
        <v>94</v>
      </c>
      <c r="B868" s="25" t="s">
        <v>689</v>
      </c>
      <c r="C868" s="25" t="s">
        <v>93</v>
      </c>
      <c r="D868" s="25" t="s">
        <v>95</v>
      </c>
      <c r="E868" s="20"/>
      <c r="F868" s="20"/>
      <c r="G868" s="26">
        <f t="shared" si="93"/>
        <v>0</v>
      </c>
    </row>
    <row r="869" spans="1:8" hidden="1">
      <c r="A869" s="29" t="s">
        <v>306</v>
      </c>
      <c r="B869" s="25" t="s">
        <v>689</v>
      </c>
      <c r="C869" s="25" t="s">
        <v>93</v>
      </c>
      <c r="D869" s="25" t="s">
        <v>95</v>
      </c>
      <c r="E869" s="25" t="s">
        <v>307</v>
      </c>
      <c r="F869" s="20"/>
      <c r="G869" s="26">
        <f t="shared" si="93"/>
        <v>0</v>
      </c>
    </row>
    <row r="870" spans="1:8" hidden="1">
      <c r="A870" s="31" t="s">
        <v>306</v>
      </c>
      <c r="B870" s="25" t="s">
        <v>689</v>
      </c>
      <c r="C870" s="25" t="s">
        <v>93</v>
      </c>
      <c r="D870" s="25" t="s">
        <v>95</v>
      </c>
      <c r="E870" s="25" t="s">
        <v>308</v>
      </c>
      <c r="F870" s="20"/>
      <c r="G870" s="26">
        <f t="shared" si="93"/>
        <v>0</v>
      </c>
    </row>
    <row r="871" spans="1:8" ht="25.5" hidden="1">
      <c r="A871" s="31" t="s">
        <v>38</v>
      </c>
      <c r="B871" s="20" t="s">
        <v>689</v>
      </c>
      <c r="C871" s="20" t="s">
        <v>93</v>
      </c>
      <c r="D871" s="20" t="s">
        <v>95</v>
      </c>
      <c r="E871" s="20" t="s">
        <v>684</v>
      </c>
      <c r="F871" s="20"/>
      <c r="G871" s="23">
        <f t="shared" si="93"/>
        <v>0</v>
      </c>
    </row>
    <row r="872" spans="1:8" ht="25.5" hidden="1">
      <c r="A872" s="31" t="s">
        <v>22</v>
      </c>
      <c r="B872" s="20" t="s">
        <v>689</v>
      </c>
      <c r="C872" s="20" t="s">
        <v>93</v>
      </c>
      <c r="D872" s="20" t="s">
        <v>95</v>
      </c>
      <c r="E872" s="20" t="s">
        <v>684</v>
      </c>
      <c r="F872" s="20" t="s">
        <v>23</v>
      </c>
      <c r="G872" s="23"/>
    </row>
    <row r="873" spans="1:8" s="28" customFormat="1" ht="47.25">
      <c r="A873" s="24" t="s">
        <v>696</v>
      </c>
      <c r="B873" s="25" t="s">
        <v>697</v>
      </c>
      <c r="C873" s="25"/>
      <c r="D873" s="25"/>
      <c r="E873" s="25"/>
      <c r="F873" s="25"/>
      <c r="G873" s="26">
        <f>G874+G890+G949+G881+G942</f>
        <v>153857</v>
      </c>
    </row>
    <row r="874" spans="1:8" s="28" customFormat="1" ht="15" hidden="1">
      <c r="A874" s="29" t="s">
        <v>80</v>
      </c>
      <c r="B874" s="25" t="s">
        <v>697</v>
      </c>
      <c r="C874" s="25" t="s">
        <v>81</v>
      </c>
      <c r="D874" s="25"/>
      <c r="E874" s="25"/>
      <c r="F874" s="25"/>
      <c r="G874" s="26">
        <f t="shared" ref="G874:G879" si="94">G875</f>
        <v>0</v>
      </c>
    </row>
    <row r="875" spans="1:8" s="28" customFormat="1" ht="15" hidden="1">
      <c r="A875" s="29" t="s">
        <v>107</v>
      </c>
      <c r="B875" s="25" t="s">
        <v>697</v>
      </c>
      <c r="C875" s="25" t="s">
        <v>81</v>
      </c>
      <c r="D875" s="25" t="s">
        <v>108</v>
      </c>
      <c r="E875" s="25"/>
      <c r="F875" s="25"/>
      <c r="G875" s="26">
        <f t="shared" si="94"/>
        <v>0</v>
      </c>
      <c r="H875" s="27"/>
    </row>
    <row r="876" spans="1:8" s="28" customFormat="1" ht="25.5" hidden="1">
      <c r="A876" s="29" t="s">
        <v>109</v>
      </c>
      <c r="B876" s="25" t="s">
        <v>697</v>
      </c>
      <c r="C876" s="25" t="s">
        <v>81</v>
      </c>
      <c r="D876" s="25" t="s">
        <v>108</v>
      </c>
      <c r="E876" s="25" t="s">
        <v>110</v>
      </c>
      <c r="F876" s="25"/>
      <c r="G876" s="26">
        <f t="shared" si="94"/>
        <v>0</v>
      </c>
    </row>
    <row r="877" spans="1:8" s="28" customFormat="1" ht="15" hidden="1">
      <c r="A877" s="29" t="s">
        <v>84</v>
      </c>
      <c r="B877" s="25" t="s">
        <v>697</v>
      </c>
      <c r="C877" s="25" t="s">
        <v>81</v>
      </c>
      <c r="D877" s="25" t="s">
        <v>108</v>
      </c>
      <c r="E877" s="25" t="s">
        <v>111</v>
      </c>
      <c r="F877" s="25"/>
      <c r="G877" s="26">
        <f t="shared" si="94"/>
        <v>0</v>
      </c>
    </row>
    <row r="878" spans="1:8" s="28" customFormat="1" ht="25.5" hidden="1">
      <c r="A878" s="29" t="s">
        <v>112</v>
      </c>
      <c r="B878" s="25" t="s">
        <v>697</v>
      </c>
      <c r="C878" s="25" t="s">
        <v>81</v>
      </c>
      <c r="D878" s="25" t="s">
        <v>108</v>
      </c>
      <c r="E878" s="25" t="s">
        <v>113</v>
      </c>
      <c r="F878" s="25"/>
      <c r="G878" s="26">
        <f t="shared" si="94"/>
        <v>0</v>
      </c>
    </row>
    <row r="879" spans="1:8" s="28" customFormat="1" ht="25.5" hidden="1">
      <c r="A879" s="31" t="s">
        <v>114</v>
      </c>
      <c r="B879" s="20" t="s">
        <v>697</v>
      </c>
      <c r="C879" s="20" t="s">
        <v>81</v>
      </c>
      <c r="D879" s="20" t="s">
        <v>108</v>
      </c>
      <c r="E879" s="20" t="s">
        <v>115</v>
      </c>
      <c r="F879" s="20"/>
      <c r="G879" s="23">
        <f t="shared" si="94"/>
        <v>0</v>
      </c>
    </row>
    <row r="880" spans="1:8" s="28" customFormat="1" ht="25.5" hidden="1">
      <c r="A880" s="31" t="s">
        <v>22</v>
      </c>
      <c r="B880" s="20" t="s">
        <v>697</v>
      </c>
      <c r="C880" s="20" t="s">
        <v>81</v>
      </c>
      <c r="D880" s="20" t="s">
        <v>108</v>
      </c>
      <c r="E880" s="20" t="s">
        <v>115</v>
      </c>
      <c r="F880" s="20" t="s">
        <v>23</v>
      </c>
      <c r="G880" s="23">
        <f>2481+(-2481)</f>
        <v>0</v>
      </c>
    </row>
    <row r="881" spans="1:8" s="28" customFormat="1" ht="15" hidden="1">
      <c r="A881" s="29" t="s">
        <v>687</v>
      </c>
      <c r="B881" s="25" t="s">
        <v>697</v>
      </c>
      <c r="C881" s="25" t="s">
        <v>93</v>
      </c>
      <c r="E881" s="20"/>
      <c r="F881" s="25"/>
      <c r="G881" s="26">
        <f t="shared" ref="G881:G887" si="95">G882</f>
        <v>0</v>
      </c>
    </row>
    <row r="882" spans="1:8" s="28" customFormat="1" ht="15" hidden="1">
      <c r="A882" s="52" t="s">
        <v>94</v>
      </c>
      <c r="B882" s="25" t="s">
        <v>697</v>
      </c>
      <c r="C882" s="25" t="s">
        <v>93</v>
      </c>
      <c r="D882" s="25" t="s">
        <v>95</v>
      </c>
      <c r="E882" s="20"/>
      <c r="F882" s="25"/>
      <c r="G882" s="26">
        <f t="shared" si="95"/>
        <v>0</v>
      </c>
    </row>
    <row r="883" spans="1:8" s="28" customFormat="1" ht="25.5" hidden="1">
      <c r="A883" s="29" t="s">
        <v>642</v>
      </c>
      <c r="B883" s="25" t="s">
        <v>697</v>
      </c>
      <c r="C883" s="25" t="s">
        <v>93</v>
      </c>
      <c r="D883" s="25" t="s">
        <v>95</v>
      </c>
      <c r="E883" s="25" t="s">
        <v>643</v>
      </c>
      <c r="F883" s="25"/>
      <c r="G883" s="26">
        <f>G887+G884</f>
        <v>0</v>
      </c>
    </row>
    <row r="884" spans="1:8" s="28" customFormat="1" ht="15" hidden="1">
      <c r="A884" s="29" t="s">
        <v>16</v>
      </c>
      <c r="B884" s="25" t="s">
        <v>697</v>
      </c>
      <c r="C884" s="25" t="s">
        <v>93</v>
      </c>
      <c r="D884" s="25" t="s">
        <v>95</v>
      </c>
      <c r="E884" s="25" t="s">
        <v>644</v>
      </c>
      <c r="F884" s="25"/>
      <c r="G884" s="23">
        <f t="shared" ref="G884:G885" si="96">G885</f>
        <v>0</v>
      </c>
    </row>
    <row r="885" spans="1:8" s="28" customFormat="1" ht="40.5" hidden="1">
      <c r="A885" s="30" t="s">
        <v>698</v>
      </c>
      <c r="B885" s="32" t="s">
        <v>697</v>
      </c>
      <c r="C885" s="25" t="s">
        <v>93</v>
      </c>
      <c r="D885" s="25" t="s">
        <v>95</v>
      </c>
      <c r="E885" s="32" t="s">
        <v>699</v>
      </c>
      <c r="F885" s="25"/>
      <c r="G885" s="23">
        <f t="shared" si="96"/>
        <v>0</v>
      </c>
    </row>
    <row r="886" spans="1:8" s="28" customFormat="1" ht="38.25" hidden="1">
      <c r="A886" s="31" t="s">
        <v>700</v>
      </c>
      <c r="B886" s="20" t="s">
        <v>697</v>
      </c>
      <c r="C886" s="20" t="s">
        <v>93</v>
      </c>
      <c r="D886" s="20" t="s">
        <v>95</v>
      </c>
      <c r="E886" s="20" t="s">
        <v>701</v>
      </c>
      <c r="F886" s="20" t="s">
        <v>126</v>
      </c>
      <c r="G886" s="23"/>
    </row>
    <row r="887" spans="1:8" ht="27" hidden="1">
      <c r="A887" s="30" t="s">
        <v>702</v>
      </c>
      <c r="B887" s="32" t="s">
        <v>697</v>
      </c>
      <c r="C887" s="25" t="s">
        <v>93</v>
      </c>
      <c r="D887" s="25" t="s">
        <v>95</v>
      </c>
      <c r="E887" s="32" t="s">
        <v>703</v>
      </c>
      <c r="F887" s="20"/>
      <c r="G887" s="23">
        <f t="shared" si="95"/>
        <v>0</v>
      </c>
    </row>
    <row r="888" spans="1:8" s="28" customFormat="1" ht="25.5" hidden="1">
      <c r="A888" s="31" t="s">
        <v>704</v>
      </c>
      <c r="B888" s="20" t="s">
        <v>697</v>
      </c>
      <c r="C888" s="20" t="s">
        <v>93</v>
      </c>
      <c r="D888" s="20" t="s">
        <v>95</v>
      </c>
      <c r="E888" s="20" t="s">
        <v>705</v>
      </c>
      <c r="F888" s="25"/>
      <c r="G888" s="23">
        <f>G889</f>
        <v>0</v>
      </c>
    </row>
    <row r="889" spans="1:8" s="28" customFormat="1" ht="25.5" hidden="1">
      <c r="A889" s="31" t="s">
        <v>22</v>
      </c>
      <c r="B889" s="20" t="s">
        <v>697</v>
      </c>
      <c r="C889" s="20" t="s">
        <v>93</v>
      </c>
      <c r="D889" s="20" t="s">
        <v>95</v>
      </c>
      <c r="E889" s="20" t="s">
        <v>705</v>
      </c>
      <c r="F889" s="20" t="s">
        <v>23</v>
      </c>
      <c r="G889" s="23"/>
    </row>
    <row r="890" spans="1:8" s="34" customFormat="1" ht="12.75">
      <c r="A890" s="29" t="s">
        <v>649</v>
      </c>
      <c r="B890" s="25" t="s">
        <v>697</v>
      </c>
      <c r="C890" s="25" t="s">
        <v>650</v>
      </c>
      <c r="D890" s="25"/>
      <c r="E890" s="25"/>
      <c r="F890" s="25"/>
      <c r="G890" s="26">
        <f>G891+G935</f>
        <v>128026</v>
      </c>
    </row>
    <row r="891" spans="1:8" s="34" customFormat="1" ht="12.75">
      <c r="A891" s="29" t="s">
        <v>651</v>
      </c>
      <c r="B891" s="25" t="s">
        <v>697</v>
      </c>
      <c r="C891" s="25" t="s">
        <v>650</v>
      </c>
      <c r="D891" s="25" t="s">
        <v>652</v>
      </c>
      <c r="E891" s="25"/>
      <c r="F891" s="25"/>
      <c r="G891" s="26">
        <f>G903+G892+G908+G931</f>
        <v>122763</v>
      </c>
      <c r="H891" s="6"/>
    </row>
    <row r="892" spans="1:8" s="34" customFormat="1" ht="25.5">
      <c r="A892" s="29" t="s">
        <v>159</v>
      </c>
      <c r="B892" s="25" t="s">
        <v>697</v>
      </c>
      <c r="C892" s="25" t="s">
        <v>650</v>
      </c>
      <c r="D892" s="25" t="s">
        <v>652</v>
      </c>
      <c r="E892" s="25" t="s">
        <v>160</v>
      </c>
      <c r="F892" s="25"/>
      <c r="G892" s="26">
        <f>G893+G899</f>
        <v>50</v>
      </c>
    </row>
    <row r="893" spans="1:8" s="35" customFormat="1" ht="12.75" hidden="1">
      <c r="A893" s="29" t="s">
        <v>84</v>
      </c>
      <c r="B893" s="25" t="s">
        <v>697</v>
      </c>
      <c r="C893" s="25" t="s">
        <v>650</v>
      </c>
      <c r="D893" s="25" t="s">
        <v>652</v>
      </c>
      <c r="E893" s="25" t="s">
        <v>161</v>
      </c>
      <c r="F893" s="25"/>
      <c r="G893" s="26">
        <f t="shared" ref="G893:G895" si="97">G894</f>
        <v>0</v>
      </c>
    </row>
    <row r="894" spans="1:8" s="34" customFormat="1" ht="38.25" hidden="1">
      <c r="A894" s="31" t="s">
        <v>162</v>
      </c>
      <c r="B894" s="20" t="s">
        <v>697</v>
      </c>
      <c r="C894" s="20" t="s">
        <v>650</v>
      </c>
      <c r="D894" s="20" t="s">
        <v>652</v>
      </c>
      <c r="E894" s="20" t="s">
        <v>163</v>
      </c>
      <c r="F894" s="25"/>
      <c r="G894" s="23">
        <f>G895+G897</f>
        <v>0</v>
      </c>
    </row>
    <row r="895" spans="1:8" s="34" customFormat="1" ht="25.5" hidden="1">
      <c r="A895" s="31" t="s">
        <v>164</v>
      </c>
      <c r="B895" s="20" t="s">
        <v>697</v>
      </c>
      <c r="C895" s="20" t="s">
        <v>650</v>
      </c>
      <c r="D895" s="20" t="s">
        <v>652</v>
      </c>
      <c r="E895" s="20" t="s">
        <v>165</v>
      </c>
      <c r="F895" s="20"/>
      <c r="G895" s="23">
        <f t="shared" si="97"/>
        <v>0</v>
      </c>
    </row>
    <row r="896" spans="1:8" s="34" customFormat="1" ht="38.25" hidden="1">
      <c r="A896" s="31" t="s">
        <v>700</v>
      </c>
      <c r="B896" s="20" t="s">
        <v>697</v>
      </c>
      <c r="C896" s="20" t="s">
        <v>650</v>
      </c>
      <c r="D896" s="20" t="s">
        <v>652</v>
      </c>
      <c r="E896" s="20" t="s">
        <v>165</v>
      </c>
      <c r="F896" s="20" t="s">
        <v>126</v>
      </c>
      <c r="G896" s="23"/>
    </row>
    <row r="897" spans="1:7" s="34" customFormat="1" ht="38.25" hidden="1">
      <c r="A897" s="31" t="s">
        <v>452</v>
      </c>
      <c r="B897" s="20" t="s">
        <v>697</v>
      </c>
      <c r="C897" s="20" t="s">
        <v>650</v>
      </c>
      <c r="D897" s="20" t="s">
        <v>652</v>
      </c>
      <c r="E897" s="20" t="s">
        <v>706</v>
      </c>
      <c r="F897" s="20"/>
      <c r="G897" s="23">
        <f>G898</f>
        <v>0</v>
      </c>
    </row>
    <row r="898" spans="1:7" s="34" customFormat="1" ht="38.25" hidden="1">
      <c r="A898" s="31" t="s">
        <v>700</v>
      </c>
      <c r="B898" s="20" t="s">
        <v>697</v>
      </c>
      <c r="C898" s="20" t="s">
        <v>650</v>
      </c>
      <c r="D898" s="20" t="s">
        <v>652</v>
      </c>
      <c r="E898" s="20" t="s">
        <v>706</v>
      </c>
      <c r="F898" s="20" t="s">
        <v>126</v>
      </c>
      <c r="G898" s="23"/>
    </row>
    <row r="899" spans="1:7" s="34" customFormat="1" ht="12.75">
      <c r="A899" s="29" t="s">
        <v>16</v>
      </c>
      <c r="B899" s="25" t="s">
        <v>697</v>
      </c>
      <c r="C899" s="25" t="s">
        <v>650</v>
      </c>
      <c r="D899" s="25" t="s">
        <v>652</v>
      </c>
      <c r="E899" s="25" t="s">
        <v>328</v>
      </c>
      <c r="F899" s="20"/>
      <c r="G899" s="26">
        <f t="shared" ref="G899:G901" si="98">G900</f>
        <v>50</v>
      </c>
    </row>
    <row r="900" spans="1:7" s="34" customFormat="1" ht="25.5">
      <c r="A900" s="29" t="s">
        <v>707</v>
      </c>
      <c r="B900" s="25" t="s">
        <v>697</v>
      </c>
      <c r="C900" s="25" t="s">
        <v>650</v>
      </c>
      <c r="D900" s="25" t="s">
        <v>652</v>
      </c>
      <c r="E900" s="25" t="s">
        <v>708</v>
      </c>
      <c r="F900" s="20"/>
      <c r="G900" s="26">
        <f t="shared" si="98"/>
        <v>50</v>
      </c>
    </row>
    <row r="901" spans="1:7" s="34" customFormat="1" ht="12.75">
      <c r="A901" s="31" t="s">
        <v>709</v>
      </c>
      <c r="B901" s="20" t="s">
        <v>697</v>
      </c>
      <c r="C901" s="20" t="s">
        <v>650</v>
      </c>
      <c r="D901" s="20" t="s">
        <v>652</v>
      </c>
      <c r="E901" s="20" t="s">
        <v>710</v>
      </c>
      <c r="F901" s="20"/>
      <c r="G901" s="23">
        <f t="shared" si="98"/>
        <v>50</v>
      </c>
    </row>
    <row r="902" spans="1:7" s="34" customFormat="1" ht="38.25">
      <c r="A902" s="31" t="s">
        <v>700</v>
      </c>
      <c r="B902" s="20" t="s">
        <v>697</v>
      </c>
      <c r="C902" s="20" t="s">
        <v>650</v>
      </c>
      <c r="D902" s="20" t="s">
        <v>652</v>
      </c>
      <c r="E902" s="20" t="s">
        <v>710</v>
      </c>
      <c r="F902" s="20" t="s">
        <v>126</v>
      </c>
      <c r="G902" s="23">
        <f>100-50</f>
        <v>50</v>
      </c>
    </row>
    <row r="903" spans="1:7" s="34" customFormat="1" ht="25.5">
      <c r="A903" s="29" t="s">
        <v>150</v>
      </c>
      <c r="B903" s="32" t="s">
        <v>697</v>
      </c>
      <c r="C903" s="32" t="s">
        <v>650</v>
      </c>
      <c r="D903" s="32" t="s">
        <v>652</v>
      </c>
      <c r="E903" s="25" t="s">
        <v>151</v>
      </c>
      <c r="F903" s="20"/>
      <c r="G903" s="26">
        <f t="shared" ref="G903:G906" si="99">G904</f>
        <v>1091</v>
      </c>
    </row>
    <row r="904" spans="1:7" s="34" customFormat="1" ht="13.5">
      <c r="A904" s="29" t="s">
        <v>16</v>
      </c>
      <c r="B904" s="32" t="s">
        <v>697</v>
      </c>
      <c r="C904" s="32" t="s">
        <v>650</v>
      </c>
      <c r="D904" s="32" t="s">
        <v>652</v>
      </c>
      <c r="E904" s="32" t="s">
        <v>152</v>
      </c>
      <c r="F904" s="20"/>
      <c r="G904" s="26">
        <f t="shared" si="99"/>
        <v>1091</v>
      </c>
    </row>
    <row r="905" spans="1:7" s="34" customFormat="1" ht="25.5">
      <c r="A905" s="40" t="s">
        <v>153</v>
      </c>
      <c r="B905" s="32" t="s">
        <v>697</v>
      </c>
      <c r="C905" s="32" t="s">
        <v>650</v>
      </c>
      <c r="D905" s="32" t="s">
        <v>652</v>
      </c>
      <c r="E905" s="32" t="s">
        <v>154</v>
      </c>
      <c r="F905" s="20"/>
      <c r="G905" s="26">
        <f t="shared" si="99"/>
        <v>1091</v>
      </c>
    </row>
    <row r="906" spans="1:7" s="34" customFormat="1" ht="25.5">
      <c r="A906" s="31" t="s">
        <v>155</v>
      </c>
      <c r="B906" s="20" t="s">
        <v>697</v>
      </c>
      <c r="C906" s="20" t="s">
        <v>650</v>
      </c>
      <c r="D906" s="20" t="s">
        <v>652</v>
      </c>
      <c r="E906" s="20" t="s">
        <v>156</v>
      </c>
      <c r="F906" s="20"/>
      <c r="G906" s="23">
        <f t="shared" si="99"/>
        <v>1091</v>
      </c>
    </row>
    <row r="907" spans="1:7" s="34" customFormat="1" ht="25.5">
      <c r="A907" s="31" t="s">
        <v>125</v>
      </c>
      <c r="B907" s="20" t="s">
        <v>697</v>
      </c>
      <c r="C907" s="20" t="s">
        <v>650</v>
      </c>
      <c r="D907" s="20" t="s">
        <v>652</v>
      </c>
      <c r="E907" s="20" t="s">
        <v>156</v>
      </c>
      <c r="F907" s="20" t="s">
        <v>126</v>
      </c>
      <c r="G907" s="23">
        <f>1510+(-419)</f>
        <v>1091</v>
      </c>
    </row>
    <row r="908" spans="1:7" s="34" customFormat="1" ht="25.5">
      <c r="A908" s="29" t="s">
        <v>642</v>
      </c>
      <c r="B908" s="25" t="s">
        <v>697</v>
      </c>
      <c r="C908" s="25" t="s">
        <v>650</v>
      </c>
      <c r="D908" s="25" t="s">
        <v>652</v>
      </c>
      <c r="E908" s="25" t="s">
        <v>643</v>
      </c>
      <c r="F908" s="25"/>
      <c r="G908" s="26">
        <f>G909+G913+G924</f>
        <v>121541</v>
      </c>
    </row>
    <row r="909" spans="1:7" s="34" customFormat="1" ht="13.5" hidden="1">
      <c r="A909" s="29" t="s">
        <v>166</v>
      </c>
      <c r="B909" s="32" t="s">
        <v>697</v>
      </c>
      <c r="C909" s="25" t="s">
        <v>650</v>
      </c>
      <c r="D909" s="32" t="s">
        <v>652</v>
      </c>
      <c r="E909" s="25" t="s">
        <v>711</v>
      </c>
      <c r="F909" s="25"/>
      <c r="G909" s="26">
        <f>G910</f>
        <v>0</v>
      </c>
    </row>
    <row r="910" spans="1:7" s="34" customFormat="1" ht="13.5" hidden="1">
      <c r="A910" s="31" t="s">
        <v>712</v>
      </c>
      <c r="B910" s="32" t="s">
        <v>697</v>
      </c>
      <c r="C910" s="25" t="s">
        <v>650</v>
      </c>
      <c r="D910" s="32" t="s">
        <v>652</v>
      </c>
      <c r="E910" s="32" t="s">
        <v>713</v>
      </c>
      <c r="F910" s="20"/>
      <c r="G910" s="26">
        <f t="shared" ref="G910:G911" si="100">G911</f>
        <v>0</v>
      </c>
    </row>
    <row r="911" spans="1:7" s="34" customFormat="1" ht="21" hidden="1" customHeight="1">
      <c r="A911" s="31" t="s">
        <v>714</v>
      </c>
      <c r="B911" s="33" t="s">
        <v>697</v>
      </c>
      <c r="C911" s="20" t="s">
        <v>650</v>
      </c>
      <c r="D911" s="33" t="s">
        <v>652</v>
      </c>
      <c r="E911" s="33" t="s">
        <v>715</v>
      </c>
      <c r="F911" s="20"/>
      <c r="G911" s="23">
        <f t="shared" si="100"/>
        <v>0</v>
      </c>
    </row>
    <row r="912" spans="1:7" s="34" customFormat="1" ht="25.5" hidden="1">
      <c r="A912" s="31" t="s">
        <v>125</v>
      </c>
      <c r="B912" s="20" t="s">
        <v>697</v>
      </c>
      <c r="C912" s="20" t="s">
        <v>650</v>
      </c>
      <c r="D912" s="20" t="s">
        <v>652</v>
      </c>
      <c r="E912" s="33" t="s">
        <v>715</v>
      </c>
      <c r="F912" s="20" t="s">
        <v>126</v>
      </c>
      <c r="G912" s="23"/>
    </row>
    <row r="913" spans="1:7" s="34" customFormat="1" ht="12.75">
      <c r="A913" s="29" t="s">
        <v>84</v>
      </c>
      <c r="B913" s="25" t="s">
        <v>697</v>
      </c>
      <c r="C913" s="25" t="s">
        <v>650</v>
      </c>
      <c r="D913" s="25" t="s">
        <v>652</v>
      </c>
      <c r="E913" s="25" t="s">
        <v>716</v>
      </c>
      <c r="F913" s="20"/>
      <c r="G913" s="26">
        <f>G914+G917</f>
        <v>3200</v>
      </c>
    </row>
    <row r="914" spans="1:7" s="34" customFormat="1" ht="31.5" hidden="1" customHeight="1">
      <c r="A914" s="29" t="s">
        <v>717</v>
      </c>
      <c r="B914" s="25" t="s">
        <v>697</v>
      </c>
      <c r="C914" s="25" t="s">
        <v>650</v>
      </c>
      <c r="D914" s="25" t="s">
        <v>652</v>
      </c>
      <c r="E914" s="25" t="s">
        <v>718</v>
      </c>
      <c r="F914" s="20"/>
      <c r="G914" s="26">
        <f t="shared" ref="G914:G915" si="101">G915</f>
        <v>0</v>
      </c>
    </row>
    <row r="915" spans="1:7" s="34" customFormat="1" ht="25.5" hidden="1">
      <c r="A915" s="31" t="s">
        <v>719</v>
      </c>
      <c r="B915" s="20" t="s">
        <v>697</v>
      </c>
      <c r="C915" s="20" t="s">
        <v>650</v>
      </c>
      <c r="D915" s="20" t="s">
        <v>652</v>
      </c>
      <c r="E915" s="25" t="s">
        <v>720</v>
      </c>
      <c r="F915" s="20"/>
      <c r="G915" s="23">
        <f t="shared" si="101"/>
        <v>0</v>
      </c>
    </row>
    <row r="916" spans="1:7" s="34" customFormat="1" ht="25.5" hidden="1">
      <c r="A916" s="31" t="s">
        <v>125</v>
      </c>
      <c r="B916" s="20" t="s">
        <v>697</v>
      </c>
      <c r="C916" s="20" t="s">
        <v>650</v>
      </c>
      <c r="D916" s="20" t="s">
        <v>652</v>
      </c>
      <c r="E916" s="25" t="s">
        <v>720</v>
      </c>
      <c r="F916" s="20" t="s">
        <v>126</v>
      </c>
      <c r="G916" s="23"/>
    </row>
    <row r="917" spans="1:7" s="34" customFormat="1" ht="25.5">
      <c r="A917" s="29" t="s">
        <v>721</v>
      </c>
      <c r="B917" s="25" t="s">
        <v>697</v>
      </c>
      <c r="C917" s="25" t="s">
        <v>650</v>
      </c>
      <c r="D917" s="25" t="s">
        <v>652</v>
      </c>
      <c r="E917" s="25" t="s">
        <v>722</v>
      </c>
      <c r="F917" s="20"/>
      <c r="G917" s="26">
        <f>G918+G920+G922</f>
        <v>3200</v>
      </c>
    </row>
    <row r="918" spans="1:7" s="34" customFormat="1" ht="25.5" hidden="1">
      <c r="A918" s="31" t="s">
        <v>723</v>
      </c>
      <c r="B918" s="20" t="s">
        <v>697</v>
      </c>
      <c r="C918" s="20" t="s">
        <v>650</v>
      </c>
      <c r="D918" s="20" t="s">
        <v>652</v>
      </c>
      <c r="E918" s="20" t="s">
        <v>724</v>
      </c>
      <c r="F918" s="20"/>
      <c r="G918" s="23">
        <f t="shared" ref="G918" si="102">G919</f>
        <v>0</v>
      </c>
    </row>
    <row r="919" spans="1:7" s="34" customFormat="1" ht="25.5" hidden="1">
      <c r="A919" s="31" t="s">
        <v>125</v>
      </c>
      <c r="B919" s="20" t="s">
        <v>697</v>
      </c>
      <c r="C919" s="20" t="s">
        <v>650</v>
      </c>
      <c r="D919" s="20" t="s">
        <v>652</v>
      </c>
      <c r="E919" s="20" t="s">
        <v>724</v>
      </c>
      <c r="F919" s="20" t="s">
        <v>126</v>
      </c>
      <c r="G919" s="23"/>
    </row>
    <row r="920" spans="1:7" s="34" customFormat="1" ht="38.25" hidden="1">
      <c r="A920" s="31" t="s">
        <v>452</v>
      </c>
      <c r="B920" s="20" t="s">
        <v>697</v>
      </c>
      <c r="C920" s="20" t="s">
        <v>650</v>
      </c>
      <c r="D920" s="20" t="s">
        <v>652</v>
      </c>
      <c r="E920" s="20" t="s">
        <v>725</v>
      </c>
      <c r="F920" s="20"/>
      <c r="G920" s="23">
        <f>G921</f>
        <v>0</v>
      </c>
    </row>
    <row r="921" spans="1:7" s="34" customFormat="1" ht="25.5" hidden="1">
      <c r="A921" s="31" t="s">
        <v>125</v>
      </c>
      <c r="B921" s="20" t="s">
        <v>697</v>
      </c>
      <c r="C921" s="20" t="s">
        <v>650</v>
      </c>
      <c r="D921" s="20" t="s">
        <v>652</v>
      </c>
      <c r="E921" s="20" t="s">
        <v>725</v>
      </c>
      <c r="F921" s="20" t="s">
        <v>126</v>
      </c>
      <c r="G921" s="23"/>
    </row>
    <row r="922" spans="1:7" s="34" customFormat="1" ht="12.75">
      <c r="A922" s="31" t="s">
        <v>726</v>
      </c>
      <c r="B922" s="20" t="s">
        <v>697</v>
      </c>
      <c r="C922" s="20" t="s">
        <v>650</v>
      </c>
      <c r="D922" s="20" t="s">
        <v>652</v>
      </c>
      <c r="E922" s="20" t="s">
        <v>727</v>
      </c>
      <c r="F922" s="20"/>
      <c r="G922" s="23">
        <f>G923</f>
        <v>3200</v>
      </c>
    </row>
    <row r="923" spans="1:7" s="34" customFormat="1" ht="25.5">
      <c r="A923" s="31" t="s">
        <v>125</v>
      </c>
      <c r="B923" s="20" t="s">
        <v>697</v>
      </c>
      <c r="C923" s="20" t="s">
        <v>650</v>
      </c>
      <c r="D923" s="20" t="s">
        <v>652</v>
      </c>
      <c r="E923" s="20" t="s">
        <v>727</v>
      </c>
      <c r="F923" s="20" t="s">
        <v>126</v>
      </c>
      <c r="G923" s="23">
        <v>3200</v>
      </c>
    </row>
    <row r="924" spans="1:7" s="34" customFormat="1" ht="12.75">
      <c r="A924" s="29" t="s">
        <v>16</v>
      </c>
      <c r="B924" s="25" t="s">
        <v>697</v>
      </c>
      <c r="C924" s="25" t="s">
        <v>650</v>
      </c>
      <c r="D924" s="25" t="s">
        <v>652</v>
      </c>
      <c r="E924" s="25" t="s">
        <v>644</v>
      </c>
      <c r="F924" s="20"/>
      <c r="G924" s="26">
        <f>G925+G928</f>
        <v>118341</v>
      </c>
    </row>
    <row r="925" spans="1:7" s="34" customFormat="1" ht="40.5">
      <c r="A925" s="30" t="s">
        <v>728</v>
      </c>
      <c r="B925" s="32" t="s">
        <v>697</v>
      </c>
      <c r="C925" s="32" t="s">
        <v>650</v>
      </c>
      <c r="D925" s="32" t="s">
        <v>652</v>
      </c>
      <c r="E925" s="32" t="s">
        <v>729</v>
      </c>
      <c r="F925" s="20"/>
      <c r="G925" s="26">
        <f t="shared" ref="G925:G926" si="103">G926</f>
        <v>94781</v>
      </c>
    </row>
    <row r="926" spans="1:7" s="34" customFormat="1" ht="25.5">
      <c r="A926" s="31" t="s">
        <v>140</v>
      </c>
      <c r="B926" s="20" t="s">
        <v>697</v>
      </c>
      <c r="C926" s="20" t="s">
        <v>650</v>
      </c>
      <c r="D926" s="20" t="s">
        <v>652</v>
      </c>
      <c r="E926" s="20" t="s">
        <v>730</v>
      </c>
      <c r="F926" s="20"/>
      <c r="G926" s="23">
        <f t="shared" si="103"/>
        <v>94781</v>
      </c>
    </row>
    <row r="927" spans="1:7" s="34" customFormat="1" ht="25.5">
      <c r="A927" s="31" t="s">
        <v>125</v>
      </c>
      <c r="B927" s="20" t="s">
        <v>697</v>
      </c>
      <c r="C927" s="20" t="s">
        <v>650</v>
      </c>
      <c r="D927" s="20" t="s">
        <v>652</v>
      </c>
      <c r="E927" s="20" t="s">
        <v>730</v>
      </c>
      <c r="F927" s="20" t="s">
        <v>126</v>
      </c>
      <c r="G927" s="23">
        <f>97981-3200</f>
        <v>94781</v>
      </c>
    </row>
    <row r="928" spans="1:7" s="34" customFormat="1" ht="45" customHeight="1">
      <c r="A928" s="30" t="s">
        <v>698</v>
      </c>
      <c r="B928" s="32" t="s">
        <v>697</v>
      </c>
      <c r="C928" s="32" t="s">
        <v>650</v>
      </c>
      <c r="D928" s="32" t="s">
        <v>652</v>
      </c>
      <c r="E928" s="32" t="s">
        <v>699</v>
      </c>
      <c r="F928" s="20"/>
      <c r="G928" s="26">
        <f t="shared" ref="G928:G929" si="104">G929</f>
        <v>23560</v>
      </c>
    </row>
    <row r="929" spans="1:7" s="34" customFormat="1" ht="25.5">
      <c r="A929" s="31" t="s">
        <v>140</v>
      </c>
      <c r="B929" s="20" t="s">
        <v>697</v>
      </c>
      <c r="C929" s="20" t="s">
        <v>650</v>
      </c>
      <c r="D929" s="20" t="s">
        <v>652</v>
      </c>
      <c r="E929" s="20" t="s">
        <v>701</v>
      </c>
      <c r="F929" s="20"/>
      <c r="G929" s="23">
        <f t="shared" si="104"/>
        <v>23560</v>
      </c>
    </row>
    <row r="930" spans="1:7" s="34" customFormat="1" ht="25.5">
      <c r="A930" s="31" t="s">
        <v>125</v>
      </c>
      <c r="B930" s="20" t="s">
        <v>697</v>
      </c>
      <c r="C930" s="20" t="s">
        <v>650</v>
      </c>
      <c r="D930" s="20" t="s">
        <v>652</v>
      </c>
      <c r="E930" s="20" t="s">
        <v>701</v>
      </c>
      <c r="F930" s="20" t="s">
        <v>126</v>
      </c>
      <c r="G930" s="23">
        <v>23560</v>
      </c>
    </row>
    <row r="931" spans="1:7" s="34" customFormat="1" ht="13.5">
      <c r="A931" s="29" t="s">
        <v>306</v>
      </c>
      <c r="B931" s="25" t="s">
        <v>697</v>
      </c>
      <c r="C931" s="32" t="s">
        <v>650</v>
      </c>
      <c r="D931" s="32" t="s">
        <v>652</v>
      </c>
      <c r="E931" s="25" t="s">
        <v>307</v>
      </c>
      <c r="F931" s="20"/>
      <c r="G931" s="26">
        <f t="shared" ref="G931:G933" si="105">G932</f>
        <v>81</v>
      </c>
    </row>
    <row r="932" spans="1:7" s="34" customFormat="1" ht="13.5">
      <c r="A932" s="29" t="s">
        <v>306</v>
      </c>
      <c r="B932" s="25" t="s">
        <v>697</v>
      </c>
      <c r="C932" s="32" t="s">
        <v>650</v>
      </c>
      <c r="D932" s="32" t="s">
        <v>652</v>
      </c>
      <c r="E932" s="25" t="s">
        <v>308</v>
      </c>
      <c r="F932" s="20"/>
      <c r="G932" s="26">
        <f t="shared" si="105"/>
        <v>81</v>
      </c>
    </row>
    <row r="933" spans="1:7" s="34" customFormat="1" ht="25.5">
      <c r="A933" s="31" t="s">
        <v>309</v>
      </c>
      <c r="B933" s="20" t="s">
        <v>697</v>
      </c>
      <c r="C933" s="20" t="s">
        <v>650</v>
      </c>
      <c r="D933" s="20" t="s">
        <v>652</v>
      </c>
      <c r="E933" s="20" t="s">
        <v>310</v>
      </c>
      <c r="F933" s="20"/>
      <c r="G933" s="23">
        <f t="shared" si="105"/>
        <v>81</v>
      </c>
    </row>
    <row r="934" spans="1:7" s="34" customFormat="1" ht="12.75">
      <c r="A934" s="31" t="s">
        <v>261</v>
      </c>
      <c r="B934" s="20" t="s">
        <v>697</v>
      </c>
      <c r="C934" s="20" t="s">
        <v>650</v>
      </c>
      <c r="D934" s="20" t="s">
        <v>652</v>
      </c>
      <c r="E934" s="20" t="s">
        <v>310</v>
      </c>
      <c r="F934" s="20" t="s">
        <v>262</v>
      </c>
      <c r="G934" s="23">
        <v>81</v>
      </c>
    </row>
    <row r="935" spans="1:7" s="34" customFormat="1" ht="12.75">
      <c r="A935" s="52" t="s">
        <v>731</v>
      </c>
      <c r="B935" s="25" t="s">
        <v>697</v>
      </c>
      <c r="C935" s="25" t="s">
        <v>650</v>
      </c>
      <c r="D935" s="25" t="s">
        <v>732</v>
      </c>
      <c r="E935" s="25"/>
      <c r="F935" s="25"/>
      <c r="G935" s="26">
        <f t="shared" ref="G935:G937" si="106">G936</f>
        <v>5263</v>
      </c>
    </row>
    <row r="936" spans="1:7" s="34" customFormat="1" ht="25.5">
      <c r="A936" s="52" t="s">
        <v>642</v>
      </c>
      <c r="B936" s="25" t="s">
        <v>697</v>
      </c>
      <c r="C936" s="25" t="s">
        <v>650</v>
      </c>
      <c r="D936" s="25" t="s">
        <v>732</v>
      </c>
      <c r="E936" s="25" t="s">
        <v>643</v>
      </c>
      <c r="F936" s="25"/>
      <c r="G936" s="26">
        <f t="shared" si="106"/>
        <v>5263</v>
      </c>
    </row>
    <row r="937" spans="1:7" s="34" customFormat="1" ht="12.75">
      <c r="A937" s="52" t="s">
        <v>16</v>
      </c>
      <c r="B937" s="25" t="s">
        <v>697</v>
      </c>
      <c r="C937" s="25" t="s">
        <v>650</v>
      </c>
      <c r="D937" s="25" t="s">
        <v>732</v>
      </c>
      <c r="E937" s="25" t="s">
        <v>644</v>
      </c>
      <c r="F937" s="25"/>
      <c r="G937" s="26">
        <f t="shared" si="106"/>
        <v>5263</v>
      </c>
    </row>
    <row r="938" spans="1:7" s="34" customFormat="1" ht="27">
      <c r="A938" s="30" t="s">
        <v>702</v>
      </c>
      <c r="B938" s="32" t="s">
        <v>697</v>
      </c>
      <c r="C938" s="25" t="s">
        <v>650</v>
      </c>
      <c r="D938" s="32" t="s">
        <v>732</v>
      </c>
      <c r="E938" s="32" t="s">
        <v>703</v>
      </c>
      <c r="F938" s="20"/>
      <c r="G938" s="23">
        <f>G939</f>
        <v>5263</v>
      </c>
    </row>
    <row r="939" spans="1:7" s="34" customFormat="1" ht="25.5">
      <c r="A939" s="31" t="s">
        <v>704</v>
      </c>
      <c r="B939" s="20" t="s">
        <v>697</v>
      </c>
      <c r="C939" s="20" t="s">
        <v>650</v>
      </c>
      <c r="D939" s="20" t="s">
        <v>732</v>
      </c>
      <c r="E939" s="20" t="s">
        <v>705</v>
      </c>
      <c r="F939" s="20"/>
      <c r="G939" s="23">
        <f>G941+G940</f>
        <v>5263</v>
      </c>
    </row>
    <row r="940" spans="1:7" s="34" customFormat="1" ht="38.25">
      <c r="A940" s="31" t="s">
        <v>40</v>
      </c>
      <c r="B940" s="20" t="s">
        <v>697</v>
      </c>
      <c r="C940" s="20" t="s">
        <v>650</v>
      </c>
      <c r="D940" s="20" t="s">
        <v>732</v>
      </c>
      <c r="E940" s="20" t="s">
        <v>705</v>
      </c>
      <c r="F940" s="20" t="s">
        <v>41</v>
      </c>
      <c r="G940" s="23">
        <v>5263</v>
      </c>
    </row>
    <row r="941" spans="1:7" s="34" customFormat="1" ht="25.5" hidden="1">
      <c r="A941" s="31" t="s">
        <v>22</v>
      </c>
      <c r="B941" s="20" t="s">
        <v>697</v>
      </c>
      <c r="C941" s="20" t="s">
        <v>650</v>
      </c>
      <c r="D941" s="20" t="s">
        <v>732</v>
      </c>
      <c r="E941" s="20" t="s">
        <v>705</v>
      </c>
      <c r="F941" s="20" t="s">
        <v>23</v>
      </c>
      <c r="G941" s="23">
        <v>0</v>
      </c>
    </row>
    <row r="942" spans="1:7" s="34" customFormat="1" ht="12.75">
      <c r="A942" s="29" t="s">
        <v>733</v>
      </c>
      <c r="B942" s="25" t="s">
        <v>697</v>
      </c>
      <c r="C942" s="25" t="s">
        <v>97</v>
      </c>
      <c r="D942" s="25"/>
      <c r="E942" s="20"/>
      <c r="F942" s="20"/>
      <c r="G942" s="26">
        <f t="shared" ref="G942:G947" si="107">G943</f>
        <v>1911</v>
      </c>
    </row>
    <row r="943" spans="1:7" s="34" customFormat="1" ht="12.75">
      <c r="A943" s="29" t="s">
        <v>255</v>
      </c>
      <c r="B943" s="25" t="s">
        <v>697</v>
      </c>
      <c r="C943" s="25" t="s">
        <v>97</v>
      </c>
      <c r="D943" s="25" t="s">
        <v>256</v>
      </c>
      <c r="E943" s="25"/>
      <c r="F943" s="20"/>
      <c r="G943" s="26">
        <f t="shared" si="107"/>
        <v>1911</v>
      </c>
    </row>
    <row r="944" spans="1:7" s="34" customFormat="1" ht="25.5">
      <c r="A944" s="29" t="s">
        <v>283</v>
      </c>
      <c r="B944" s="25" t="s">
        <v>697</v>
      </c>
      <c r="C944" s="25" t="s">
        <v>97</v>
      </c>
      <c r="D944" s="25" t="s">
        <v>256</v>
      </c>
      <c r="E944" s="25" t="s">
        <v>284</v>
      </c>
      <c r="F944" s="20"/>
      <c r="G944" s="26">
        <f t="shared" si="107"/>
        <v>1911</v>
      </c>
    </row>
    <row r="945" spans="1:7" s="34" customFormat="1" ht="12.75">
      <c r="A945" s="29" t="s">
        <v>16</v>
      </c>
      <c r="B945" s="25" t="s">
        <v>697</v>
      </c>
      <c r="C945" s="25" t="s">
        <v>97</v>
      </c>
      <c r="D945" s="25" t="s">
        <v>256</v>
      </c>
      <c r="E945" s="25" t="s">
        <v>290</v>
      </c>
      <c r="F945" s="20"/>
      <c r="G945" s="26">
        <f t="shared" si="107"/>
        <v>1911</v>
      </c>
    </row>
    <row r="946" spans="1:7" s="34" customFormat="1" ht="12.75">
      <c r="A946" s="31" t="s">
        <v>734</v>
      </c>
      <c r="B946" s="25" t="s">
        <v>697</v>
      </c>
      <c r="C946" s="25" t="s">
        <v>97</v>
      </c>
      <c r="D946" s="25" t="s">
        <v>256</v>
      </c>
      <c r="E946" s="25" t="s">
        <v>735</v>
      </c>
      <c r="F946" s="20"/>
      <c r="G946" s="23">
        <f t="shared" si="107"/>
        <v>1911</v>
      </c>
    </row>
    <row r="947" spans="1:7" s="34" customFormat="1" ht="25.5">
      <c r="A947" s="31" t="s">
        <v>736</v>
      </c>
      <c r="B947" s="20" t="s">
        <v>697</v>
      </c>
      <c r="C947" s="20" t="s">
        <v>97</v>
      </c>
      <c r="D947" s="20" t="s">
        <v>256</v>
      </c>
      <c r="E947" s="20" t="s">
        <v>737</v>
      </c>
      <c r="F947" s="20"/>
      <c r="G947" s="23">
        <f t="shared" si="107"/>
        <v>1911</v>
      </c>
    </row>
    <row r="948" spans="1:7" s="34" customFormat="1" ht="12.75">
      <c r="A948" s="31" t="s">
        <v>261</v>
      </c>
      <c r="B948" s="20" t="s">
        <v>697</v>
      </c>
      <c r="C948" s="20" t="s">
        <v>97</v>
      </c>
      <c r="D948" s="20" t="s">
        <v>256</v>
      </c>
      <c r="E948" s="20" t="s">
        <v>737</v>
      </c>
      <c r="F948" s="20" t="s">
        <v>262</v>
      </c>
      <c r="G948" s="23">
        <v>1911</v>
      </c>
    </row>
    <row r="949" spans="1:7" s="34" customFormat="1" ht="12.75">
      <c r="A949" s="29" t="s">
        <v>681</v>
      </c>
      <c r="B949" s="25" t="s">
        <v>697</v>
      </c>
      <c r="C949" s="25" t="s">
        <v>278</v>
      </c>
      <c r="D949" s="25"/>
      <c r="E949" s="25"/>
      <c r="F949" s="25"/>
      <c r="G949" s="26">
        <f>G950+G956</f>
        <v>23920</v>
      </c>
    </row>
    <row r="950" spans="1:7" s="34" customFormat="1" ht="12.75" hidden="1">
      <c r="A950" s="29" t="s">
        <v>279</v>
      </c>
      <c r="B950" s="25" t="s">
        <v>697</v>
      </c>
      <c r="C950" s="25" t="s">
        <v>278</v>
      </c>
      <c r="D950" s="25" t="s">
        <v>280</v>
      </c>
      <c r="E950" s="25"/>
      <c r="F950" s="25"/>
      <c r="G950" s="26">
        <f t="shared" ref="G950" si="108">G951</f>
        <v>0</v>
      </c>
    </row>
    <row r="951" spans="1:7" s="34" customFormat="1" ht="25.5" hidden="1">
      <c r="A951" s="29" t="s">
        <v>283</v>
      </c>
      <c r="B951" s="25" t="s">
        <v>697</v>
      </c>
      <c r="C951" s="25" t="s">
        <v>278</v>
      </c>
      <c r="D951" s="25" t="s">
        <v>280</v>
      </c>
      <c r="E951" s="25" t="s">
        <v>284</v>
      </c>
      <c r="F951" s="25"/>
      <c r="G951" s="26">
        <f>G952</f>
        <v>0</v>
      </c>
    </row>
    <row r="952" spans="1:7" s="34" customFormat="1" ht="12.75" hidden="1">
      <c r="A952" s="29" t="s">
        <v>84</v>
      </c>
      <c r="B952" s="25" t="s">
        <v>697</v>
      </c>
      <c r="C952" s="25" t="s">
        <v>278</v>
      </c>
      <c r="D952" s="25" t="s">
        <v>280</v>
      </c>
      <c r="E952" s="25" t="s">
        <v>285</v>
      </c>
      <c r="F952" s="20"/>
      <c r="G952" s="26">
        <f>G953</f>
        <v>0</v>
      </c>
    </row>
    <row r="953" spans="1:7" s="34" customFormat="1" ht="38.25" hidden="1">
      <c r="A953" s="29" t="s">
        <v>287</v>
      </c>
      <c r="B953" s="25" t="s">
        <v>697</v>
      </c>
      <c r="C953" s="25" t="s">
        <v>278</v>
      </c>
      <c r="D953" s="25" t="s">
        <v>280</v>
      </c>
      <c r="E953" s="32" t="s">
        <v>286</v>
      </c>
      <c r="F953" s="20"/>
      <c r="G953" s="26">
        <f>G954</f>
        <v>0</v>
      </c>
    </row>
    <row r="954" spans="1:7" s="34" customFormat="1" ht="12.75" hidden="1">
      <c r="A954" s="31" t="s">
        <v>738</v>
      </c>
      <c r="B954" s="20" t="s">
        <v>697</v>
      </c>
      <c r="C954" s="20" t="s">
        <v>278</v>
      </c>
      <c r="D954" s="20" t="s">
        <v>280</v>
      </c>
      <c r="E954" s="20" t="s">
        <v>739</v>
      </c>
      <c r="F954" s="20"/>
      <c r="G954" s="23">
        <f>G955</f>
        <v>0</v>
      </c>
    </row>
    <row r="955" spans="1:7" s="34" customFormat="1" ht="25.5" hidden="1">
      <c r="A955" s="31" t="s">
        <v>22</v>
      </c>
      <c r="B955" s="20" t="s">
        <v>697</v>
      </c>
      <c r="C955" s="20" t="s">
        <v>278</v>
      </c>
      <c r="D955" s="20" t="s">
        <v>280</v>
      </c>
      <c r="E955" s="20" t="s">
        <v>739</v>
      </c>
      <c r="F955" s="20" t="s">
        <v>23</v>
      </c>
      <c r="G955" s="23">
        <v>0</v>
      </c>
    </row>
    <row r="956" spans="1:7" s="34" customFormat="1" ht="12.75">
      <c r="A956" s="29" t="s">
        <v>281</v>
      </c>
      <c r="B956" s="25" t="s">
        <v>697</v>
      </c>
      <c r="C956" s="25" t="s">
        <v>278</v>
      </c>
      <c r="D956" s="25" t="s">
        <v>282</v>
      </c>
      <c r="E956" s="25"/>
      <c r="F956" s="25"/>
      <c r="G956" s="26">
        <f>G962+G957</f>
        <v>23920</v>
      </c>
    </row>
    <row r="957" spans="1:7" s="34" customFormat="1" ht="25.5">
      <c r="A957" s="29" t="s">
        <v>159</v>
      </c>
      <c r="B957" s="25" t="s">
        <v>697</v>
      </c>
      <c r="C957" s="25" t="s">
        <v>278</v>
      </c>
      <c r="D957" s="25" t="s">
        <v>282</v>
      </c>
      <c r="E957" s="25" t="s">
        <v>160</v>
      </c>
      <c r="F957" s="25"/>
      <c r="G957" s="26">
        <f t="shared" ref="G957:G960" si="109">G958</f>
        <v>50</v>
      </c>
    </row>
    <row r="958" spans="1:7" s="34" customFormat="1" ht="12.75">
      <c r="A958" s="29" t="s">
        <v>16</v>
      </c>
      <c r="B958" s="25" t="s">
        <v>697</v>
      </c>
      <c r="C958" s="25" t="s">
        <v>278</v>
      </c>
      <c r="D958" s="25" t="s">
        <v>282</v>
      </c>
      <c r="E958" s="25" t="s">
        <v>328</v>
      </c>
      <c r="F958" s="25"/>
      <c r="G958" s="26">
        <f t="shared" si="109"/>
        <v>50</v>
      </c>
    </row>
    <row r="959" spans="1:7" s="34" customFormat="1" ht="25.5">
      <c r="A959" s="29" t="s">
        <v>707</v>
      </c>
      <c r="B959" s="25" t="s">
        <v>697</v>
      </c>
      <c r="C959" s="25" t="s">
        <v>278</v>
      </c>
      <c r="D959" s="25" t="s">
        <v>282</v>
      </c>
      <c r="E959" s="25" t="s">
        <v>708</v>
      </c>
      <c r="F959" s="25"/>
      <c r="G959" s="26">
        <f t="shared" si="109"/>
        <v>50</v>
      </c>
    </row>
    <row r="960" spans="1:7" s="34" customFormat="1" ht="12.75">
      <c r="A960" s="31" t="s">
        <v>740</v>
      </c>
      <c r="B960" s="20" t="s">
        <v>697</v>
      </c>
      <c r="C960" s="20" t="s">
        <v>278</v>
      </c>
      <c r="D960" s="20" t="s">
        <v>282</v>
      </c>
      <c r="E960" s="20" t="s">
        <v>741</v>
      </c>
      <c r="F960" s="25"/>
      <c r="G960" s="23">
        <f t="shared" si="109"/>
        <v>50</v>
      </c>
    </row>
    <row r="961" spans="1:7" s="34" customFormat="1" ht="25.5">
      <c r="A961" s="31" t="s">
        <v>22</v>
      </c>
      <c r="B961" s="20" t="s">
        <v>697</v>
      </c>
      <c r="C961" s="20" t="s">
        <v>278</v>
      </c>
      <c r="D961" s="20" t="s">
        <v>282</v>
      </c>
      <c r="E961" s="20" t="s">
        <v>741</v>
      </c>
      <c r="F961" s="20" t="s">
        <v>23</v>
      </c>
      <c r="G961" s="23">
        <v>50</v>
      </c>
    </row>
    <row r="962" spans="1:7" s="34" customFormat="1" ht="25.5">
      <c r="A962" s="29" t="s">
        <v>283</v>
      </c>
      <c r="B962" s="25" t="s">
        <v>697</v>
      </c>
      <c r="C962" s="25" t="s">
        <v>278</v>
      </c>
      <c r="D962" s="25" t="s">
        <v>282</v>
      </c>
      <c r="E962" s="25" t="s">
        <v>284</v>
      </c>
      <c r="F962" s="20"/>
      <c r="G962" s="26">
        <f>G963+G973</f>
        <v>23870</v>
      </c>
    </row>
    <row r="963" spans="1:7" s="34" customFormat="1" ht="12.75">
      <c r="A963" s="29" t="s">
        <v>84</v>
      </c>
      <c r="B963" s="25" t="s">
        <v>697</v>
      </c>
      <c r="C963" s="25" t="s">
        <v>278</v>
      </c>
      <c r="D963" s="25" t="s">
        <v>282</v>
      </c>
      <c r="E963" s="25" t="s">
        <v>285</v>
      </c>
      <c r="F963" s="20"/>
      <c r="G963" s="26">
        <f>G964</f>
        <v>22931</v>
      </c>
    </row>
    <row r="964" spans="1:7" s="34" customFormat="1" ht="38.25">
      <c r="A964" s="29" t="s">
        <v>287</v>
      </c>
      <c r="B964" s="25" t="s">
        <v>697</v>
      </c>
      <c r="C964" s="25" t="s">
        <v>278</v>
      </c>
      <c r="D964" s="25" t="s">
        <v>282</v>
      </c>
      <c r="E964" s="25" t="s">
        <v>286</v>
      </c>
      <c r="F964" s="20"/>
      <c r="G964" s="26">
        <f>G967+G965+G971+G969</f>
        <v>22931</v>
      </c>
    </row>
    <row r="965" spans="1:7" s="34" customFormat="1" ht="25.5">
      <c r="A965" s="31" t="s">
        <v>742</v>
      </c>
      <c r="B965" s="20" t="s">
        <v>697</v>
      </c>
      <c r="C965" s="20" t="s">
        <v>278</v>
      </c>
      <c r="D965" s="20" t="s">
        <v>282</v>
      </c>
      <c r="E965" s="20" t="s">
        <v>743</v>
      </c>
      <c r="F965" s="20"/>
      <c r="G965" s="23">
        <f>G966</f>
        <v>10417</v>
      </c>
    </row>
    <row r="966" spans="1:7" s="34" customFormat="1" ht="25.5">
      <c r="A966" s="31" t="s">
        <v>22</v>
      </c>
      <c r="B966" s="20" t="s">
        <v>697</v>
      </c>
      <c r="C966" s="20" t="s">
        <v>278</v>
      </c>
      <c r="D966" s="20" t="s">
        <v>282</v>
      </c>
      <c r="E966" s="20" t="s">
        <v>743</v>
      </c>
      <c r="F966" s="20" t="s">
        <v>23</v>
      </c>
      <c r="G966" s="23">
        <v>10417</v>
      </c>
    </row>
    <row r="967" spans="1:7" s="34" customFormat="1" ht="12.75">
      <c r="A967" s="31" t="s">
        <v>744</v>
      </c>
      <c r="B967" s="20" t="s">
        <v>697</v>
      </c>
      <c r="C967" s="20" t="s">
        <v>278</v>
      </c>
      <c r="D967" s="20" t="s">
        <v>282</v>
      </c>
      <c r="E967" s="20" t="s">
        <v>745</v>
      </c>
      <c r="F967" s="20"/>
      <c r="G967" s="23">
        <f>G968</f>
        <v>12500</v>
      </c>
    </row>
    <row r="968" spans="1:7" s="34" customFormat="1" ht="25.5">
      <c r="A968" s="31" t="s">
        <v>22</v>
      </c>
      <c r="B968" s="20" t="s">
        <v>697</v>
      </c>
      <c r="C968" s="20" t="s">
        <v>278</v>
      </c>
      <c r="D968" s="20" t="s">
        <v>282</v>
      </c>
      <c r="E968" s="20" t="s">
        <v>745</v>
      </c>
      <c r="F968" s="20" t="s">
        <v>23</v>
      </c>
      <c r="G968" s="23">
        <f>16667+(-167-4000)</f>
        <v>12500</v>
      </c>
    </row>
    <row r="969" spans="1:7" s="34" customFormat="1" ht="12.75" hidden="1">
      <c r="A969" s="31" t="s">
        <v>544</v>
      </c>
      <c r="B969" s="20" t="s">
        <v>697</v>
      </c>
      <c r="C969" s="20" t="s">
        <v>278</v>
      </c>
      <c r="D969" s="20" t="s">
        <v>282</v>
      </c>
      <c r="E969" s="20" t="s">
        <v>746</v>
      </c>
      <c r="F969" s="20"/>
      <c r="G969" s="23">
        <f>G970</f>
        <v>0</v>
      </c>
    </row>
    <row r="970" spans="1:7" s="34" customFormat="1" ht="25.5" hidden="1">
      <c r="A970" s="31" t="s">
        <v>22</v>
      </c>
      <c r="B970" s="20" t="s">
        <v>697</v>
      </c>
      <c r="C970" s="20" t="s">
        <v>278</v>
      </c>
      <c r="D970" s="20" t="s">
        <v>282</v>
      </c>
      <c r="E970" s="20" t="s">
        <v>746</v>
      </c>
      <c r="F970" s="20" t="s">
        <v>23</v>
      </c>
      <c r="G970" s="23"/>
    </row>
    <row r="971" spans="1:7" s="34" customFormat="1" ht="12.75">
      <c r="A971" s="31" t="s">
        <v>738</v>
      </c>
      <c r="B971" s="20" t="s">
        <v>697</v>
      </c>
      <c r="C971" s="20" t="s">
        <v>278</v>
      </c>
      <c r="D971" s="20" t="s">
        <v>282</v>
      </c>
      <c r="E971" s="20" t="s">
        <v>739</v>
      </c>
      <c r="F971" s="20"/>
      <c r="G971" s="23">
        <f>G972</f>
        <v>14</v>
      </c>
    </row>
    <row r="972" spans="1:7" s="34" customFormat="1" ht="25.5">
      <c r="A972" s="31" t="s">
        <v>22</v>
      </c>
      <c r="B972" s="20" t="s">
        <v>697</v>
      </c>
      <c r="C972" s="20" t="s">
        <v>278</v>
      </c>
      <c r="D972" s="20" t="s">
        <v>282</v>
      </c>
      <c r="E972" s="20" t="s">
        <v>739</v>
      </c>
      <c r="F972" s="20" t="s">
        <v>23</v>
      </c>
      <c r="G972" s="23">
        <v>14</v>
      </c>
    </row>
    <row r="973" spans="1:7" s="34" customFormat="1" ht="13.5">
      <c r="A973" s="29" t="s">
        <v>16</v>
      </c>
      <c r="B973" s="32" t="s">
        <v>697</v>
      </c>
      <c r="C973" s="32" t="s">
        <v>278</v>
      </c>
      <c r="D973" s="32" t="s">
        <v>282</v>
      </c>
      <c r="E973" s="25" t="s">
        <v>290</v>
      </c>
      <c r="F973" s="20"/>
      <c r="G973" s="26">
        <f>G974</f>
        <v>939</v>
      </c>
    </row>
    <row r="974" spans="1:7" s="34" customFormat="1" ht="40.5">
      <c r="A974" s="30" t="s">
        <v>291</v>
      </c>
      <c r="B974" s="32" t="s">
        <v>697</v>
      </c>
      <c r="C974" s="32" t="s">
        <v>278</v>
      </c>
      <c r="D974" s="32" t="s">
        <v>282</v>
      </c>
      <c r="E974" s="32" t="s">
        <v>292</v>
      </c>
      <c r="F974" s="20"/>
      <c r="G974" s="26">
        <f>G975+G978</f>
        <v>939</v>
      </c>
    </row>
    <row r="975" spans="1:7" s="34" customFormat="1" ht="25.5">
      <c r="A975" s="31" t="s">
        <v>293</v>
      </c>
      <c r="B975" s="20" t="s">
        <v>697</v>
      </c>
      <c r="C975" s="20" t="s">
        <v>278</v>
      </c>
      <c r="D975" s="20" t="s">
        <v>282</v>
      </c>
      <c r="E975" s="20" t="s">
        <v>294</v>
      </c>
      <c r="F975" s="20"/>
      <c r="G975" s="23">
        <f>G977+G976</f>
        <v>903</v>
      </c>
    </row>
    <row r="976" spans="1:7" s="34" customFormat="1" ht="38.25">
      <c r="A976" s="31" t="s">
        <v>40</v>
      </c>
      <c r="B976" s="20" t="s">
        <v>697</v>
      </c>
      <c r="C976" s="20" t="s">
        <v>278</v>
      </c>
      <c r="D976" s="20" t="s">
        <v>282</v>
      </c>
      <c r="E976" s="20" t="s">
        <v>294</v>
      </c>
      <c r="F976" s="20" t="s">
        <v>41</v>
      </c>
      <c r="G976" s="23">
        <v>250</v>
      </c>
    </row>
    <row r="977" spans="1:7" s="34" customFormat="1" ht="25.5">
      <c r="A977" s="31" t="s">
        <v>22</v>
      </c>
      <c r="B977" s="20" t="s">
        <v>697</v>
      </c>
      <c r="C977" s="20" t="s">
        <v>278</v>
      </c>
      <c r="D977" s="20" t="s">
        <v>282</v>
      </c>
      <c r="E977" s="20" t="s">
        <v>294</v>
      </c>
      <c r="F977" s="20" t="s">
        <v>23</v>
      </c>
      <c r="G977" s="23">
        <f>917-264</f>
        <v>653</v>
      </c>
    </row>
    <row r="978" spans="1:7" s="34" customFormat="1" ht="38.25">
      <c r="A978" s="31" t="s">
        <v>747</v>
      </c>
      <c r="B978" s="20" t="s">
        <v>697</v>
      </c>
      <c r="C978" s="20" t="s">
        <v>278</v>
      </c>
      <c r="D978" s="20" t="s">
        <v>282</v>
      </c>
      <c r="E978" s="20" t="s">
        <v>748</v>
      </c>
      <c r="F978" s="20"/>
      <c r="G978" s="23">
        <f>G979</f>
        <v>36</v>
      </c>
    </row>
    <row r="979" spans="1:7" s="34" customFormat="1" ht="25.5">
      <c r="A979" s="31" t="s">
        <v>22</v>
      </c>
      <c r="B979" s="20" t="s">
        <v>697</v>
      </c>
      <c r="C979" s="20" t="s">
        <v>278</v>
      </c>
      <c r="D979" s="20" t="s">
        <v>282</v>
      </c>
      <c r="E979" s="20" t="s">
        <v>748</v>
      </c>
      <c r="F979" s="20" t="s">
        <v>23</v>
      </c>
      <c r="G979" s="23">
        <f>37-1</f>
        <v>36</v>
      </c>
    </row>
    <row r="980" spans="1:7" s="34" customFormat="1">
      <c r="A980" s="63" t="s">
        <v>749</v>
      </c>
      <c r="B980" s="64"/>
      <c r="C980" s="65"/>
      <c r="D980" s="43"/>
      <c r="E980" s="43"/>
      <c r="F980" s="43"/>
      <c r="G980" s="26">
        <f>G9+G94+G873+G310+G347+G837+G854</f>
        <v>2381126</v>
      </c>
    </row>
  </sheetData>
  <autoFilter ref="B8:F980" xr:uid="{00000000-0009-0000-0000-000000000000}"/>
  <mergeCells count="5">
    <mergeCell ref="E1:G1"/>
    <mergeCell ref="E2:G2"/>
    <mergeCell ref="E3:G3"/>
    <mergeCell ref="A6:G6"/>
    <mergeCell ref="F7:G7"/>
  </mergeCells>
  <pageMargins left="0.78740157480314965" right="0.39370078740157483" top="0.39370078740157483" bottom="0.39370078740157483" header="0.31496062992125984" footer="0.31496062992125984"/>
  <pageSetup paperSize="9" scale="75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ведомственная</vt:lpstr>
      <vt:lpstr>ведомственная!Область_печати</vt:lpstr>
    </vt:vector>
  </TitlesOfParts>
  <Company>Финансовое управление администрации Благ р-на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Искрицкая Н.В.</dc:creator>
  <cp:lastModifiedBy>user</cp:lastModifiedBy>
  <cp:lastPrinted>2026-02-10T03:34:49Z</cp:lastPrinted>
  <dcterms:created xsi:type="dcterms:W3CDTF">2026-02-10T03:29:16Z</dcterms:created>
  <dcterms:modified xsi:type="dcterms:W3CDTF">2026-03-02T00:36:57Z</dcterms:modified>
</cp:coreProperties>
</file>